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ra.Salina\Desktop\"/>
    </mc:Choice>
  </mc:AlternateContent>
  <xr:revisionPtr revIDLastSave="0" documentId="13_ncr:1_{B9DF06C3-2510-4CC3-BE7A-4A0F1161AC1D}" xr6:coauthVersionLast="47" xr6:coauthVersionMax="47" xr10:uidLastSave="{00000000-0000-0000-0000-000000000000}"/>
  <bookViews>
    <workbookView xWindow="3510" yWindow="1950" windowWidth="24450" windowHeight="14250" activeTab="1" xr2:uid="{0202D25B-C397-43E9-B15D-7E413D19C936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1" l="1"/>
  <c r="E194" i="1"/>
  <c r="E193" i="1"/>
  <c r="E158" i="2"/>
  <c r="E157" i="2"/>
  <c r="E156" i="2"/>
  <c r="E155" i="2"/>
  <c r="E154" i="2"/>
  <c r="E153" i="2"/>
  <c r="E152" i="2"/>
  <c r="E151" i="2"/>
  <c r="E150" i="2"/>
  <c r="E148" i="2" s="1"/>
  <c r="E149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D148" i="2"/>
  <c r="C148" i="2"/>
  <c r="E146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E143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E140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E138" i="2"/>
  <c r="E136" i="2" s="1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T136" i="2"/>
  <c r="S136" i="2"/>
  <c r="R136" i="2"/>
  <c r="Q136" i="2"/>
  <c r="P136" i="2"/>
  <c r="O136" i="2"/>
  <c r="O134" i="2" s="1"/>
  <c r="N136" i="2"/>
  <c r="M136" i="2"/>
  <c r="L136" i="2"/>
  <c r="K136" i="2"/>
  <c r="J136" i="2"/>
  <c r="I136" i="2"/>
  <c r="H136" i="2"/>
  <c r="G136" i="2"/>
  <c r="F136" i="2"/>
  <c r="D136" i="2"/>
  <c r="C136" i="2"/>
  <c r="T135" i="2"/>
  <c r="S135" i="2"/>
  <c r="R135" i="2"/>
  <c r="R134" i="2" s="1"/>
  <c r="Q135" i="2"/>
  <c r="P135" i="2"/>
  <c r="O135" i="2"/>
  <c r="N135" i="2"/>
  <c r="N134" i="2" s="1"/>
  <c r="M135" i="2"/>
  <c r="L135" i="2"/>
  <c r="L134" i="2" s="1"/>
  <c r="K135" i="2"/>
  <c r="J135" i="2"/>
  <c r="J134" i="2" s="1"/>
  <c r="I135" i="2"/>
  <c r="H135" i="2"/>
  <c r="H134" i="2" s="1"/>
  <c r="G135" i="2"/>
  <c r="F135" i="2"/>
  <c r="F134" i="2" s="1"/>
  <c r="E135" i="2"/>
  <c r="D135" i="2"/>
  <c r="C135" i="2"/>
  <c r="T134" i="2"/>
  <c r="S134" i="2"/>
  <c r="P134" i="2"/>
  <c r="K134" i="2"/>
  <c r="D134" i="2"/>
  <c r="C134" i="2"/>
  <c r="E132" i="2"/>
  <c r="E131" i="2"/>
  <c r="E130" i="2"/>
  <c r="E99" i="2" s="1"/>
  <c r="E70" i="2" s="1"/>
  <c r="E129" i="2"/>
  <c r="E128" i="2"/>
  <c r="E127" i="2"/>
  <c r="E126" i="2"/>
  <c r="E125" i="2"/>
  <c r="E124" i="2"/>
  <c r="E123" i="2"/>
  <c r="E122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D121" i="2"/>
  <c r="C121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T99" i="2"/>
  <c r="S99" i="2"/>
  <c r="R99" i="2"/>
  <c r="R70" i="2" s="1"/>
  <c r="Q99" i="2"/>
  <c r="P99" i="2"/>
  <c r="O99" i="2"/>
  <c r="O70" i="2" s="1"/>
  <c r="N99" i="2"/>
  <c r="N70" i="2" s="1"/>
  <c r="M99" i="2"/>
  <c r="L99" i="2"/>
  <c r="K99" i="2"/>
  <c r="K70" i="2" s="1"/>
  <c r="J99" i="2"/>
  <c r="J70" i="2" s="1"/>
  <c r="I99" i="2"/>
  <c r="H99" i="2"/>
  <c r="G99" i="2"/>
  <c r="F99" i="2"/>
  <c r="F70" i="2" s="1"/>
  <c r="D99" i="2"/>
  <c r="C99" i="2"/>
  <c r="T98" i="2"/>
  <c r="T69" i="2" s="1"/>
  <c r="S98" i="2"/>
  <c r="S69" i="2" s="1"/>
  <c r="R98" i="2"/>
  <c r="Q98" i="2"/>
  <c r="P98" i="2"/>
  <c r="P69" i="2" s="1"/>
  <c r="O98" i="2"/>
  <c r="N98" i="2"/>
  <c r="M98" i="2"/>
  <c r="L98" i="2"/>
  <c r="L69" i="2" s="1"/>
  <c r="K98" i="2"/>
  <c r="K69" i="2" s="1"/>
  <c r="J98" i="2"/>
  <c r="I98" i="2"/>
  <c r="H98" i="2"/>
  <c r="H69" i="2" s="1"/>
  <c r="G98" i="2"/>
  <c r="F98" i="2"/>
  <c r="E98" i="2"/>
  <c r="D98" i="2"/>
  <c r="D69" i="2" s="1"/>
  <c r="C98" i="2"/>
  <c r="C69" i="2" s="1"/>
  <c r="T97" i="2"/>
  <c r="S97" i="2"/>
  <c r="R97" i="2"/>
  <c r="R68" i="2" s="1"/>
  <c r="Q97" i="2"/>
  <c r="P97" i="2"/>
  <c r="O97" i="2"/>
  <c r="N97" i="2"/>
  <c r="N68" i="2" s="1"/>
  <c r="M97" i="2"/>
  <c r="M68" i="2" s="1"/>
  <c r="L97" i="2"/>
  <c r="K97" i="2"/>
  <c r="J97" i="2"/>
  <c r="J68" i="2" s="1"/>
  <c r="I97" i="2"/>
  <c r="H97" i="2"/>
  <c r="G97" i="2"/>
  <c r="F97" i="2"/>
  <c r="F68" i="2" s="1"/>
  <c r="E97" i="2"/>
  <c r="E68" i="2" s="1"/>
  <c r="D97" i="2"/>
  <c r="C97" i="2"/>
  <c r="T96" i="2"/>
  <c r="S96" i="2"/>
  <c r="R96" i="2"/>
  <c r="Q96" i="2"/>
  <c r="P96" i="2"/>
  <c r="O96" i="2"/>
  <c r="O95" i="2" s="1"/>
  <c r="N96" i="2"/>
  <c r="M96" i="2"/>
  <c r="L96" i="2"/>
  <c r="K96" i="2"/>
  <c r="J96" i="2"/>
  <c r="J95" i="2" s="1"/>
  <c r="I96" i="2"/>
  <c r="H96" i="2"/>
  <c r="G96" i="2"/>
  <c r="G95" i="2" s="1"/>
  <c r="F96" i="2"/>
  <c r="D96" i="2"/>
  <c r="C96" i="2"/>
  <c r="C95" i="2" s="1"/>
  <c r="N95" i="2"/>
  <c r="K95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E82" i="2"/>
  <c r="E75" i="2" s="1"/>
  <c r="E80" i="2"/>
  <c r="E79" i="2"/>
  <c r="E78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D77" i="2"/>
  <c r="C77" i="2"/>
  <c r="T75" i="2"/>
  <c r="T71" i="2" s="1"/>
  <c r="S75" i="2"/>
  <c r="R75" i="2"/>
  <c r="Q75" i="2"/>
  <c r="P75" i="2"/>
  <c r="P71" i="2" s="1"/>
  <c r="O75" i="2"/>
  <c r="N75" i="2"/>
  <c r="M75" i="2"/>
  <c r="M71" i="2" s="1"/>
  <c r="L75" i="2"/>
  <c r="L71" i="2" s="1"/>
  <c r="K75" i="2"/>
  <c r="J75" i="2"/>
  <c r="I75" i="2"/>
  <c r="I73" i="2" s="1"/>
  <c r="H75" i="2"/>
  <c r="H71" i="2" s="1"/>
  <c r="G75" i="2"/>
  <c r="F75" i="2"/>
  <c r="D75" i="2"/>
  <c r="D71" i="2" s="1"/>
  <c r="C75" i="2"/>
  <c r="T74" i="2"/>
  <c r="S74" i="2"/>
  <c r="S73" i="2" s="1"/>
  <c r="R74" i="2"/>
  <c r="R73" i="2" s="1"/>
  <c r="Q74" i="2"/>
  <c r="P74" i="2"/>
  <c r="O74" i="2"/>
  <c r="O73" i="2" s="1"/>
  <c r="N74" i="2"/>
  <c r="N73" i="2" s="1"/>
  <c r="M74" i="2"/>
  <c r="M73" i="2" s="1"/>
  <c r="L74" i="2"/>
  <c r="K74" i="2"/>
  <c r="K73" i="2" s="1"/>
  <c r="J74" i="2"/>
  <c r="J73" i="2" s="1"/>
  <c r="I74" i="2"/>
  <c r="H74" i="2"/>
  <c r="G74" i="2"/>
  <c r="G73" i="2" s="1"/>
  <c r="F74" i="2"/>
  <c r="F73" i="2" s="1"/>
  <c r="D74" i="2"/>
  <c r="D73" i="2" s="1"/>
  <c r="C74" i="2"/>
  <c r="T73" i="2"/>
  <c r="Q73" i="2"/>
  <c r="L73" i="2"/>
  <c r="R71" i="2"/>
  <c r="Q71" i="2"/>
  <c r="N71" i="2"/>
  <c r="J71" i="2"/>
  <c r="F71" i="2"/>
  <c r="T70" i="2"/>
  <c r="S70" i="2"/>
  <c r="Q70" i="2"/>
  <c r="P70" i="2"/>
  <c r="M70" i="2"/>
  <c r="L70" i="2"/>
  <c r="I70" i="2"/>
  <c r="H70" i="2"/>
  <c r="G70" i="2"/>
  <c r="D70" i="2"/>
  <c r="C70" i="2"/>
  <c r="R69" i="2"/>
  <c r="Q69" i="2"/>
  <c r="O69" i="2"/>
  <c r="N69" i="2"/>
  <c r="M69" i="2"/>
  <c r="J69" i="2"/>
  <c r="I69" i="2"/>
  <c r="G69" i="2"/>
  <c r="F69" i="2"/>
  <c r="E69" i="2"/>
  <c r="T68" i="2"/>
  <c r="S68" i="2"/>
  <c r="Q68" i="2"/>
  <c r="P68" i="2"/>
  <c r="O68" i="2"/>
  <c r="L68" i="2"/>
  <c r="K68" i="2"/>
  <c r="I68" i="2"/>
  <c r="H68" i="2"/>
  <c r="G68" i="2"/>
  <c r="D68" i="2"/>
  <c r="C68" i="2"/>
  <c r="N67" i="2"/>
  <c r="J67" i="2"/>
  <c r="J66" i="2" s="1"/>
  <c r="F67" i="2"/>
  <c r="E64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E62" i="2"/>
  <c r="E61" i="2"/>
  <c r="E60" i="2"/>
  <c r="E59" i="2"/>
  <c r="E58" i="2" s="1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D58" i="2"/>
  <c r="C58" i="2"/>
  <c r="E57" i="2"/>
  <c r="T56" i="2"/>
  <c r="S56" i="2"/>
  <c r="R56" i="2"/>
  <c r="Q56" i="2"/>
  <c r="Q53" i="2" s="1"/>
  <c r="P56" i="2"/>
  <c r="P53" i="2" s="1"/>
  <c r="O56" i="2"/>
  <c r="N56" i="2"/>
  <c r="M56" i="2"/>
  <c r="L56" i="2"/>
  <c r="K56" i="2"/>
  <c r="J56" i="2"/>
  <c r="I56" i="2"/>
  <c r="I53" i="2" s="1"/>
  <c r="H56" i="2"/>
  <c r="H53" i="2" s="1"/>
  <c r="G56" i="2"/>
  <c r="F56" i="2"/>
  <c r="E56" i="2"/>
  <c r="E53" i="2" s="1"/>
  <c r="D56" i="2"/>
  <c r="C56" i="2"/>
  <c r="E55" i="2"/>
  <c r="T54" i="2"/>
  <c r="S54" i="2"/>
  <c r="S53" i="2" s="1"/>
  <c r="R54" i="2"/>
  <c r="Q54" i="2"/>
  <c r="P54" i="2"/>
  <c r="O54" i="2"/>
  <c r="N54" i="2"/>
  <c r="M54" i="2"/>
  <c r="M53" i="2" s="1"/>
  <c r="L54" i="2"/>
  <c r="K54" i="2"/>
  <c r="K53" i="2" s="1"/>
  <c r="J54" i="2"/>
  <c r="I54" i="2"/>
  <c r="H54" i="2"/>
  <c r="G54" i="2"/>
  <c r="F54" i="2"/>
  <c r="E54" i="2"/>
  <c r="D54" i="2"/>
  <c r="C54" i="2"/>
  <c r="C53" i="2" s="1"/>
  <c r="E51" i="2"/>
  <c r="E50" i="2"/>
  <c r="E49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D48" i="2"/>
  <c r="C48" i="2"/>
  <c r="E47" i="2"/>
  <c r="T46" i="2"/>
  <c r="S46" i="2"/>
  <c r="S45" i="2" s="1"/>
  <c r="R46" i="2"/>
  <c r="Q46" i="2"/>
  <c r="P46" i="2"/>
  <c r="O46" i="2"/>
  <c r="O45" i="2" s="1"/>
  <c r="N46" i="2"/>
  <c r="M46" i="2"/>
  <c r="L46" i="2"/>
  <c r="K46" i="2"/>
  <c r="K45" i="2" s="1"/>
  <c r="J46" i="2"/>
  <c r="I46" i="2"/>
  <c r="H46" i="2"/>
  <c r="G46" i="2"/>
  <c r="G45" i="2" s="1"/>
  <c r="F46" i="2"/>
  <c r="E46" i="2"/>
  <c r="D46" i="2"/>
  <c r="C46" i="2"/>
  <c r="C45" i="2"/>
  <c r="T41" i="2"/>
  <c r="S41" i="2"/>
  <c r="R41" i="2"/>
  <c r="Q41" i="2"/>
  <c r="Q38" i="2" s="1"/>
  <c r="P41" i="2"/>
  <c r="O41" i="2"/>
  <c r="N41" i="2"/>
  <c r="M41" i="2"/>
  <c r="L41" i="2"/>
  <c r="K41" i="2"/>
  <c r="J41" i="2"/>
  <c r="I41" i="2"/>
  <c r="H41" i="2"/>
  <c r="G41" i="2"/>
  <c r="F41" i="2"/>
  <c r="E41" i="2"/>
  <c r="E38" i="2" s="1"/>
  <c r="D41" i="2"/>
  <c r="C41" i="2"/>
  <c r="T39" i="2"/>
  <c r="T38" i="2" s="1"/>
  <c r="S39" i="2"/>
  <c r="S38" i="2" s="1"/>
  <c r="R39" i="2"/>
  <c r="Q39" i="2"/>
  <c r="P39" i="2"/>
  <c r="O39" i="2"/>
  <c r="O38" i="2" s="1"/>
  <c r="N39" i="2"/>
  <c r="M39" i="2"/>
  <c r="L39" i="2"/>
  <c r="L38" i="2" s="1"/>
  <c r="K39" i="2"/>
  <c r="K38" i="2" s="1"/>
  <c r="J39" i="2"/>
  <c r="I39" i="2"/>
  <c r="I38" i="2" s="1"/>
  <c r="H39" i="2"/>
  <c r="H38" i="2" s="1"/>
  <c r="G39" i="2"/>
  <c r="G38" i="2" s="1"/>
  <c r="F39" i="2"/>
  <c r="E39" i="2"/>
  <c r="D39" i="2"/>
  <c r="D38" i="2" s="1"/>
  <c r="C39" i="2"/>
  <c r="C38" i="2" s="1"/>
  <c r="P38" i="2"/>
  <c r="M38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E31" i="2"/>
  <c r="E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D29" i="2"/>
  <c r="C29" i="2"/>
  <c r="E27" i="2"/>
  <c r="E26" i="2"/>
  <c r="T25" i="2"/>
  <c r="T24" i="2" s="1"/>
  <c r="S25" i="2"/>
  <c r="R25" i="2"/>
  <c r="Q25" i="2"/>
  <c r="P25" i="2"/>
  <c r="P24" i="2" s="1"/>
  <c r="O25" i="2"/>
  <c r="N25" i="2"/>
  <c r="M25" i="2"/>
  <c r="M24" i="2" s="1"/>
  <c r="L25" i="2"/>
  <c r="L24" i="2" s="1"/>
  <c r="K25" i="2"/>
  <c r="J25" i="2"/>
  <c r="I25" i="2"/>
  <c r="H25" i="2"/>
  <c r="G25" i="2"/>
  <c r="F25" i="2"/>
  <c r="D25" i="2"/>
  <c r="D24" i="2" s="1"/>
  <c r="C25" i="2"/>
  <c r="Q24" i="2"/>
  <c r="I24" i="2"/>
  <c r="H24" i="2"/>
  <c r="E22" i="2"/>
  <c r="T21" i="2"/>
  <c r="T20" i="2" s="1"/>
  <c r="S21" i="2"/>
  <c r="S20" i="2" s="1"/>
  <c r="R21" i="2"/>
  <c r="Q21" i="2"/>
  <c r="P21" i="2"/>
  <c r="P20" i="2" s="1"/>
  <c r="O21" i="2"/>
  <c r="O20" i="2" s="1"/>
  <c r="N21" i="2"/>
  <c r="M21" i="2"/>
  <c r="L21" i="2"/>
  <c r="L20" i="2" s="1"/>
  <c r="K21" i="2"/>
  <c r="K20" i="2" s="1"/>
  <c r="J21" i="2"/>
  <c r="J20" i="2" s="1"/>
  <c r="I21" i="2"/>
  <c r="H21" i="2"/>
  <c r="H20" i="2" s="1"/>
  <c r="G21" i="2"/>
  <c r="G20" i="2" s="1"/>
  <c r="F21" i="2"/>
  <c r="E21" i="2"/>
  <c r="D21" i="2"/>
  <c r="D20" i="2" s="1"/>
  <c r="C21" i="2"/>
  <c r="C20" i="2" s="1"/>
  <c r="R20" i="2"/>
  <c r="Q20" i="2"/>
  <c r="N20" i="2"/>
  <c r="M20" i="2"/>
  <c r="I20" i="2"/>
  <c r="F20" i="2"/>
  <c r="E20" i="2"/>
  <c r="E18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E16" i="2"/>
  <c r="T15" i="2"/>
  <c r="S15" i="2"/>
  <c r="R15" i="2"/>
  <c r="Q15" i="2"/>
  <c r="P15" i="2"/>
  <c r="O15" i="2"/>
  <c r="N15" i="2"/>
  <c r="N10" i="2" s="1"/>
  <c r="M15" i="2"/>
  <c r="L15" i="2"/>
  <c r="K15" i="2"/>
  <c r="J15" i="2"/>
  <c r="I15" i="2"/>
  <c r="H15" i="2"/>
  <c r="G15" i="2"/>
  <c r="F15" i="2"/>
  <c r="E15" i="2"/>
  <c r="D15" i="2"/>
  <c r="C15" i="2"/>
  <c r="E14" i="2"/>
  <c r="E11" i="2" s="1"/>
  <c r="E10" i="2" s="1"/>
  <c r="E13" i="2"/>
  <c r="E12" i="2"/>
  <c r="T11" i="2"/>
  <c r="S11" i="2"/>
  <c r="R11" i="2"/>
  <c r="R10" i="2" s="1"/>
  <c r="Q11" i="2"/>
  <c r="Q10" i="2" s="1"/>
  <c r="P11" i="2"/>
  <c r="O11" i="2"/>
  <c r="O10" i="2" s="1"/>
  <c r="N11" i="2"/>
  <c r="M11" i="2"/>
  <c r="L11" i="2"/>
  <c r="L10" i="2" s="1"/>
  <c r="K11" i="2"/>
  <c r="K10" i="2" s="1"/>
  <c r="J11" i="2"/>
  <c r="J10" i="2" s="1"/>
  <c r="I11" i="2"/>
  <c r="I10" i="2" s="1"/>
  <c r="H11" i="2"/>
  <c r="G11" i="2"/>
  <c r="G10" i="2" s="1"/>
  <c r="F11" i="2"/>
  <c r="D11" i="2"/>
  <c r="D10" i="2" s="1"/>
  <c r="C11" i="2"/>
  <c r="S10" i="2"/>
  <c r="F10" i="2"/>
  <c r="C10" i="2"/>
  <c r="E192" i="1"/>
  <c r="E191" i="1"/>
  <c r="E187" i="1"/>
  <c r="E186" i="1"/>
  <c r="E185" i="1"/>
  <c r="E184" i="1"/>
  <c r="E183" i="1"/>
  <c r="E182" i="1"/>
  <c r="E181" i="1"/>
  <c r="E180" i="1"/>
  <c r="E179" i="1"/>
  <c r="D178" i="1"/>
  <c r="C178" i="1"/>
  <c r="E176" i="1"/>
  <c r="E175" i="1" s="1"/>
  <c r="D175" i="1"/>
  <c r="C175" i="1"/>
  <c r="E173" i="1"/>
  <c r="E172" i="1"/>
  <c r="D172" i="1"/>
  <c r="C172" i="1"/>
  <c r="E170" i="1"/>
  <c r="E169" i="1" s="1"/>
  <c r="D169" i="1"/>
  <c r="C169" i="1"/>
  <c r="D168" i="1"/>
  <c r="D167" i="1" s="1"/>
  <c r="C167" i="1"/>
  <c r="D165" i="1"/>
  <c r="C165" i="1"/>
  <c r="E164" i="1"/>
  <c r="D164" i="1"/>
  <c r="C164" i="1"/>
  <c r="E161" i="1"/>
  <c r="E148" i="1" s="1"/>
  <c r="D161" i="1"/>
  <c r="E160" i="1"/>
  <c r="E159" i="1"/>
  <c r="E147" i="1" s="1"/>
  <c r="E128" i="1" s="1"/>
  <c r="E158" i="1"/>
  <c r="E157" i="1"/>
  <c r="E146" i="1" s="1"/>
  <c r="E127" i="1" s="1"/>
  <c r="D156" i="1"/>
  <c r="E156" i="1" s="1"/>
  <c r="E145" i="1" s="1"/>
  <c r="E126" i="1" s="1"/>
  <c r="E155" i="1"/>
  <c r="E154" i="1"/>
  <c r="E153" i="1"/>
  <c r="E152" i="1"/>
  <c r="D151" i="1"/>
  <c r="D144" i="1" s="1"/>
  <c r="D150" i="1"/>
  <c r="C150" i="1"/>
  <c r="D148" i="1"/>
  <c r="C148" i="1"/>
  <c r="D147" i="1"/>
  <c r="C147" i="1"/>
  <c r="C128" i="1" s="1"/>
  <c r="D146" i="1"/>
  <c r="D127" i="1" s="1"/>
  <c r="C146" i="1"/>
  <c r="C127" i="1" s="1"/>
  <c r="C145" i="1"/>
  <c r="C144" i="1"/>
  <c r="D141" i="1"/>
  <c r="E141" i="1" s="1"/>
  <c r="E133" i="1" s="1"/>
  <c r="E139" i="1"/>
  <c r="E138" i="1"/>
  <c r="D136" i="1"/>
  <c r="E136" i="1" s="1"/>
  <c r="C135" i="1"/>
  <c r="C133" i="1"/>
  <c r="C132" i="1"/>
  <c r="C131" i="1"/>
  <c r="C129" i="1"/>
  <c r="D128" i="1"/>
  <c r="C126" i="1"/>
  <c r="E122" i="1"/>
  <c r="E121" i="1" s="1"/>
  <c r="D121" i="1"/>
  <c r="C121" i="1"/>
  <c r="E120" i="1"/>
  <c r="E119" i="1"/>
  <c r="D118" i="1"/>
  <c r="D116" i="1" s="1"/>
  <c r="E117" i="1"/>
  <c r="C116" i="1"/>
  <c r="D115" i="1"/>
  <c r="E115" i="1" s="1"/>
  <c r="E114" i="1" s="1"/>
  <c r="C114" i="1"/>
  <c r="E113" i="1"/>
  <c r="E112" i="1" s="1"/>
  <c r="D112" i="1"/>
  <c r="C112" i="1"/>
  <c r="C111" i="1" s="1"/>
  <c r="E109" i="1"/>
  <c r="E108" i="1"/>
  <c r="E107" i="1"/>
  <c r="E106" i="1" s="1"/>
  <c r="D106" i="1"/>
  <c r="C106" i="1"/>
  <c r="E105" i="1"/>
  <c r="E104" i="1" s="1"/>
  <c r="D104" i="1"/>
  <c r="D103" i="1" s="1"/>
  <c r="C104" i="1"/>
  <c r="C103" i="1" s="1"/>
  <c r="E101" i="1"/>
  <c r="E100" i="1"/>
  <c r="D99" i="1"/>
  <c r="C99" i="1"/>
  <c r="E98" i="1"/>
  <c r="E97" i="1"/>
  <c r="D96" i="1"/>
  <c r="D95" i="1" s="1"/>
  <c r="C96" i="1"/>
  <c r="C95" i="1" s="1"/>
  <c r="E93" i="1"/>
  <c r="E92" i="1" s="1"/>
  <c r="E91" i="1" s="1"/>
  <c r="D92" i="1"/>
  <c r="D91" i="1" s="1"/>
  <c r="C92" i="1"/>
  <c r="C91" i="1" s="1"/>
  <c r="E89" i="1"/>
  <c r="E88" i="1" s="1"/>
  <c r="D88" i="1"/>
  <c r="C88" i="1"/>
  <c r="E87" i="1"/>
  <c r="E86" i="1" s="1"/>
  <c r="D86" i="1"/>
  <c r="C86" i="1"/>
  <c r="E85" i="1"/>
  <c r="E84" i="1"/>
  <c r="E83" i="1"/>
  <c r="D82" i="1"/>
  <c r="D81" i="1" s="1"/>
  <c r="C82" i="1"/>
  <c r="C81" i="1"/>
  <c r="C77" i="1"/>
  <c r="E77" i="1" s="1"/>
  <c r="E76" i="1"/>
  <c r="D75" i="1"/>
  <c r="E74" i="1"/>
  <c r="E73" i="1"/>
  <c r="E72" i="1"/>
  <c r="E71" i="1"/>
  <c r="D70" i="1"/>
  <c r="C70" i="1"/>
  <c r="E69" i="1"/>
  <c r="E68" i="1" s="1"/>
  <c r="D68" i="1"/>
  <c r="C68" i="1"/>
  <c r="E67" i="1"/>
  <c r="E66" i="1"/>
  <c r="D65" i="1"/>
  <c r="E63" i="1"/>
  <c r="E62" i="1" s="1"/>
  <c r="E61" i="1" s="1"/>
  <c r="D62" i="1"/>
  <c r="D61" i="1" s="1"/>
  <c r="C62" i="1"/>
  <c r="C61" i="1" s="1"/>
  <c r="E59" i="1"/>
  <c r="E58" i="1"/>
  <c r="E57" i="1"/>
  <c r="E56" i="1"/>
  <c r="E55" i="1"/>
  <c r="D54" i="1"/>
  <c r="D53" i="1" s="1"/>
  <c r="C54" i="1"/>
  <c r="C53" i="1" s="1"/>
  <c r="E52" i="1"/>
  <c r="E51" i="1"/>
  <c r="E50" i="1" s="1"/>
  <c r="E49" i="1" s="1"/>
  <c r="D50" i="1"/>
  <c r="D49" i="1" s="1"/>
  <c r="C50" i="1"/>
  <c r="C49" i="1" s="1"/>
  <c r="E47" i="1"/>
  <c r="E46" i="1"/>
  <c r="D45" i="1"/>
  <c r="C45" i="1"/>
  <c r="E43" i="1"/>
  <c r="E42" i="1"/>
  <c r="E41" i="1"/>
  <c r="E40" i="1"/>
  <c r="E39" i="1"/>
  <c r="E38" i="1"/>
  <c r="D37" i="1"/>
  <c r="C37" i="1"/>
  <c r="C32" i="1" s="1"/>
  <c r="E36" i="1"/>
  <c r="E35" i="1"/>
  <c r="E34" i="1"/>
  <c r="D33" i="1"/>
  <c r="C33" i="1"/>
  <c r="E30" i="1"/>
  <c r="E29" i="1" s="1"/>
  <c r="D29" i="1"/>
  <c r="C29" i="1"/>
  <c r="E27" i="1"/>
  <c r="E26" i="1"/>
  <c r="D25" i="1"/>
  <c r="C25" i="1"/>
  <c r="E24" i="1"/>
  <c r="E23" i="1"/>
  <c r="E22" i="1"/>
  <c r="E21" i="1" s="1"/>
  <c r="D21" i="1"/>
  <c r="D16" i="1" s="1"/>
  <c r="C21" i="1"/>
  <c r="C16" i="1" s="1"/>
  <c r="E20" i="1"/>
  <c r="E19" i="1"/>
  <c r="E18" i="1"/>
  <c r="E17" i="1" s="1"/>
  <c r="D17" i="1"/>
  <c r="C17" i="1"/>
  <c r="E14" i="1"/>
  <c r="E13" i="1"/>
  <c r="D13" i="1"/>
  <c r="C13" i="1"/>
  <c r="E116" i="1" l="1"/>
  <c r="E111" i="1" s="1"/>
  <c r="D143" i="1"/>
  <c r="E25" i="2"/>
  <c r="E118" i="1"/>
  <c r="G24" i="2"/>
  <c r="O24" i="2"/>
  <c r="H45" i="2"/>
  <c r="P45" i="2"/>
  <c r="F45" i="2"/>
  <c r="N45" i="2"/>
  <c r="E48" i="2"/>
  <c r="R67" i="2"/>
  <c r="C73" i="2"/>
  <c r="I95" i="2"/>
  <c r="Q95" i="2"/>
  <c r="G71" i="2"/>
  <c r="O71" i="2"/>
  <c r="O66" i="2" s="1"/>
  <c r="O159" i="2" s="1"/>
  <c r="E71" i="2"/>
  <c r="G67" i="2"/>
  <c r="O67" i="2"/>
  <c r="N24" i="2"/>
  <c r="H95" i="2"/>
  <c r="E165" i="1"/>
  <c r="E163" i="1" s="1"/>
  <c r="T10" i="2"/>
  <c r="D32" i="1"/>
  <c r="C75" i="1"/>
  <c r="C65" i="1" s="1"/>
  <c r="C12" i="1" s="1"/>
  <c r="E96" i="1"/>
  <c r="C143" i="1"/>
  <c r="M10" i="2"/>
  <c r="J38" i="2"/>
  <c r="J159" i="2" s="1"/>
  <c r="R38" i="2"/>
  <c r="I45" i="2"/>
  <c r="I159" i="2" s="1"/>
  <c r="Q45" i="2"/>
  <c r="F53" i="2"/>
  <c r="N53" i="2"/>
  <c r="H73" i="2"/>
  <c r="R95" i="2"/>
  <c r="E121" i="2"/>
  <c r="I67" i="2"/>
  <c r="I66" i="2" s="1"/>
  <c r="Q67" i="2"/>
  <c r="Q66" i="2" s="1"/>
  <c r="E151" i="1"/>
  <c r="E150" i="1" s="1"/>
  <c r="E37" i="1"/>
  <c r="E45" i="1"/>
  <c r="E82" i="1"/>
  <c r="E81" i="1" s="1"/>
  <c r="D132" i="1"/>
  <c r="E29" i="2"/>
  <c r="E24" i="2" s="1"/>
  <c r="G53" i="2"/>
  <c r="O53" i="2"/>
  <c r="D53" i="2"/>
  <c r="L53" i="2"/>
  <c r="T53" i="2"/>
  <c r="I71" i="2"/>
  <c r="S95" i="2"/>
  <c r="D12" i="1"/>
  <c r="F24" i="2"/>
  <c r="P95" i="2"/>
  <c r="E178" i="1"/>
  <c r="J24" i="2"/>
  <c r="R24" i="2"/>
  <c r="R159" i="2" s="1"/>
  <c r="F95" i="2"/>
  <c r="L95" i="2"/>
  <c r="T95" i="2"/>
  <c r="G134" i="2"/>
  <c r="E75" i="1"/>
  <c r="E54" i="1"/>
  <c r="E53" i="1" s="1"/>
  <c r="E99" i="1"/>
  <c r="D145" i="1"/>
  <c r="D126" i="1" s="1"/>
  <c r="C163" i="1"/>
  <c r="H10" i="2"/>
  <c r="H159" i="2" s="1"/>
  <c r="P10" i="2"/>
  <c r="P159" i="2" s="1"/>
  <c r="K24" i="2"/>
  <c r="S24" i="2"/>
  <c r="D45" i="2"/>
  <c r="L45" i="2"/>
  <c r="T45" i="2"/>
  <c r="J45" i="2"/>
  <c r="R45" i="2"/>
  <c r="D95" i="2"/>
  <c r="M95" i="2"/>
  <c r="K71" i="2"/>
  <c r="S71" i="2"/>
  <c r="C67" i="2"/>
  <c r="K67" i="2"/>
  <c r="S67" i="2"/>
  <c r="S66" i="2" s="1"/>
  <c r="S159" i="2" s="1"/>
  <c r="E144" i="1"/>
  <c r="E143" i="1" s="1"/>
  <c r="E16" i="1"/>
  <c r="E25" i="1"/>
  <c r="E33" i="1"/>
  <c r="E70" i="1"/>
  <c r="D163" i="1"/>
  <c r="Q159" i="2"/>
  <c r="C24" i="2"/>
  <c r="F38" i="2"/>
  <c r="N38" i="2"/>
  <c r="M45" i="2"/>
  <c r="J53" i="2"/>
  <c r="R53" i="2"/>
  <c r="P73" i="2"/>
  <c r="E77" i="2"/>
  <c r="M67" i="2"/>
  <c r="M66" i="2" s="1"/>
  <c r="C71" i="2"/>
  <c r="N66" i="2"/>
  <c r="D159" i="2"/>
  <c r="R66" i="2"/>
  <c r="G66" i="2"/>
  <c r="G159" i="2" s="1"/>
  <c r="K66" i="2"/>
  <c r="K159" i="2" s="1"/>
  <c r="E45" i="2"/>
  <c r="F66" i="2"/>
  <c r="E134" i="2"/>
  <c r="E96" i="2"/>
  <c r="E95" i="2" s="1"/>
  <c r="D67" i="2"/>
  <c r="D66" i="2" s="1"/>
  <c r="H67" i="2"/>
  <c r="H66" i="2" s="1"/>
  <c r="L67" i="2"/>
  <c r="L66" i="2" s="1"/>
  <c r="L159" i="2" s="1"/>
  <c r="P67" i="2"/>
  <c r="P66" i="2" s="1"/>
  <c r="T67" i="2"/>
  <c r="T66" i="2" s="1"/>
  <c r="T159" i="2" s="1"/>
  <c r="I134" i="2"/>
  <c r="M134" i="2"/>
  <c r="Q134" i="2"/>
  <c r="E74" i="2"/>
  <c r="E65" i="1"/>
  <c r="E103" i="1"/>
  <c r="E32" i="1"/>
  <c r="E95" i="1"/>
  <c r="E132" i="1"/>
  <c r="E135" i="1"/>
  <c r="D114" i="1"/>
  <c r="D111" i="1" s="1"/>
  <c r="D125" i="1"/>
  <c r="D135" i="1"/>
  <c r="E168" i="1"/>
  <c r="E167" i="1" s="1"/>
  <c r="D133" i="1"/>
  <c r="D129" i="1" s="1"/>
  <c r="C125" i="1"/>
  <c r="C124" i="1" s="1"/>
  <c r="C79" i="1" s="1"/>
  <c r="F159" i="2" l="1"/>
  <c r="E129" i="1"/>
  <c r="M159" i="2"/>
  <c r="C195" i="1"/>
  <c r="C66" i="2"/>
  <c r="C159" i="2" s="1"/>
  <c r="N159" i="2"/>
  <c r="E12" i="1"/>
  <c r="E67" i="2"/>
  <c r="E66" i="2" s="1"/>
  <c r="E159" i="2" s="1"/>
  <c r="E73" i="2"/>
  <c r="D131" i="1"/>
  <c r="E125" i="1"/>
  <c r="E124" i="1" s="1"/>
  <c r="E79" i="1" s="1"/>
  <c r="E131" i="1"/>
  <c r="D124" i="1"/>
  <c r="D79" i="1" s="1"/>
  <c r="D195" i="1" s="1"/>
</calcChain>
</file>

<file path=xl/sharedStrings.xml><?xml version="1.0" encoding="utf-8"?>
<sst xmlns="http://schemas.openxmlformats.org/spreadsheetml/2006/main" count="500" uniqueCount="281">
  <si>
    <t xml:space="preserve">INČUKALNA NOVADA VANGAŽU PILSĒTAS  BUDŽETS 2021.GADAM </t>
  </si>
  <si>
    <t>Klasifikācijas  kods</t>
  </si>
  <si>
    <t>Budžeta pozīcijas atbilstoši klasifikācijai</t>
  </si>
  <si>
    <t>Plāns 2021.g.                      EUR</t>
  </si>
  <si>
    <t>Grozījumi (palielinājums +, samazinājums -)</t>
  </si>
  <si>
    <t>Plāms 2021.g. ar grozījumiem</t>
  </si>
  <si>
    <t>BUDZETA IEŅĒMUMI</t>
  </si>
  <si>
    <t>IEŅĒMUMI KOPĀ</t>
  </si>
  <si>
    <t>IEŅĒMUMI NO IEDZĪVOTĀJU IENĀKUMA NODOKĻA</t>
  </si>
  <si>
    <t>01.1.1.2</t>
  </si>
  <si>
    <t>Iedzīvotāju ienākuma nodoklis no valsts sadales konta</t>
  </si>
  <si>
    <t xml:space="preserve">    </t>
  </si>
  <si>
    <t>04.1.0.0</t>
  </si>
  <si>
    <t>NEKUSTAMĀ ĪPAŠUMA NODOKLIS</t>
  </si>
  <si>
    <t>Nekustamā īpašuma nodoklis par zemi</t>
  </si>
  <si>
    <t>04.1.1.1</t>
  </si>
  <si>
    <t>Kārtējā saimnieciskā gada ieņēmumi</t>
  </si>
  <si>
    <t>04.1.1.1.5</t>
  </si>
  <si>
    <t>Nokavējuma nauda par laikā nenomaksāto NĪN par zemi</t>
  </si>
  <si>
    <t>04.1.1.2</t>
  </si>
  <si>
    <t>Iepriekšējo gadu parādu maksājumi</t>
  </si>
  <si>
    <t>Nekustamā īpašuma nodoklis par ēkām un būvēm</t>
  </si>
  <si>
    <t>04.1.2.1</t>
  </si>
  <si>
    <t>04.1.2.1.5</t>
  </si>
  <si>
    <t>Nokavējuma nauda par laikā nenomaksāto NĪN par ēkām un būvēm</t>
  </si>
  <si>
    <t>04.1.2.2</t>
  </si>
  <si>
    <t>Nekustamā īpašuma nodoklis par mājokļiem</t>
  </si>
  <si>
    <t>04.1.3.1</t>
  </si>
  <si>
    <t>04.1.3.2</t>
  </si>
  <si>
    <t>05.5.0.0</t>
  </si>
  <si>
    <t>NODOKĻI ATSEVIŠĶĀM PRECĒM UN PAKALPOJUMU VEIDIEM</t>
  </si>
  <si>
    <t>05.5.3.1</t>
  </si>
  <si>
    <t>Dabas resursu nodoklis par dabas resursu ieguvi un vides piesārņošanu</t>
  </si>
  <si>
    <t>09.0.0.0</t>
  </si>
  <si>
    <t xml:space="preserve">VALSTS, PAŠVALDĪBAS NODEVAS </t>
  </si>
  <si>
    <t>09.4.0.0</t>
  </si>
  <si>
    <t>Valsts nodevas, kuras ieskaita pašvaldības budžetā</t>
  </si>
  <si>
    <t>09.4.2.0</t>
  </si>
  <si>
    <t>Valsts nodeva par apliecinājumiem bāriņtiesā, pagasttiesā</t>
  </si>
  <si>
    <t>09.4.5.0</t>
  </si>
  <si>
    <t>Valsts nodeva par civilstāvokļa aktu reģistrēšanu, grozīšanu un papildināšanu</t>
  </si>
  <si>
    <t>09.4.9.0</t>
  </si>
  <si>
    <t>Pārējās nodevas, ko ieskaita pašvaldības budžetā</t>
  </si>
  <si>
    <t>09.5.0.0</t>
  </si>
  <si>
    <t>Pašvaldības nodevas</t>
  </si>
  <si>
    <t>09.5.1.1.</t>
  </si>
  <si>
    <t>Pašvaldības nodeva par oficiālo izstrādāto dokumentu izsniegšanu</t>
  </si>
  <si>
    <t>09.5.1.4</t>
  </si>
  <si>
    <t>Pašvaldības nodeva par tirdzniecību publiskās vietās</t>
  </si>
  <si>
    <t>09.5.1.5</t>
  </si>
  <si>
    <t>Pašvaldībasnodeva par dzīvnieku turēšanu</t>
  </si>
  <si>
    <t>09.5.1.7</t>
  </si>
  <si>
    <t>Pašvaldības nodeva par reklāmas, afišu un sludinājumu izvietošanu publiskās vietās</t>
  </si>
  <si>
    <t>09.5.2.1</t>
  </si>
  <si>
    <t>Pašvaldības nodeva par būvatļaujas izdošanu vai būvniecības ieceres akceptu</t>
  </si>
  <si>
    <t>Pārējās nodevas, ko uzliek pašvaldība</t>
  </si>
  <si>
    <t>10.0.0.0</t>
  </si>
  <si>
    <t>NAUDAS SODI UN SANKCIJAS</t>
  </si>
  <si>
    <t>10.1.4.2</t>
  </si>
  <si>
    <t>Naudas sodi, ko piemēro pašvaldības administratīvā komisija, pašvaldības polic.</t>
  </si>
  <si>
    <t>10.1.5.4</t>
  </si>
  <si>
    <t>Naudas sodi, ko uzliek pašvaldības policija par automašīnu stāvēšanas noteik. pārkāp.</t>
  </si>
  <si>
    <t>12.0.0.0</t>
  </si>
  <si>
    <t>PĀRĒJIE NENODOKĻU IEŅĒMUMI</t>
  </si>
  <si>
    <t>12.3.0.0</t>
  </si>
  <si>
    <t>Dažādi nenodokļu ieņēmumi</t>
  </si>
  <si>
    <t>12.3.9.9</t>
  </si>
  <si>
    <t>Pārējie nenodokļu ieņēmumi, kas nav klasificēti iepriekš</t>
  </si>
  <si>
    <t>18.0.0.0</t>
  </si>
  <si>
    <t>VALSTS BUDŽETA TRANSFERTI</t>
  </si>
  <si>
    <t>18.6.0.0</t>
  </si>
  <si>
    <t>Saņemtie valsts budžeta transferti noteiktiem mērķiem</t>
  </si>
  <si>
    <t>18.6.2.0</t>
  </si>
  <si>
    <t>Valsts budžeta transferti pašvaldības budžetam</t>
  </si>
  <si>
    <t>18.6.2.1</t>
  </si>
  <si>
    <t>Mērķdotācija mācību līdzekļu iegādei</t>
  </si>
  <si>
    <t>18.6.2.9</t>
  </si>
  <si>
    <t>Pārējās mērķdotācijas</t>
  </si>
  <si>
    <t>18.6.3.0</t>
  </si>
  <si>
    <t>Saņemtie transferti ES projektu īstenošanai</t>
  </si>
  <si>
    <t>18.6.4.1</t>
  </si>
  <si>
    <t>Dotācija no pašvaldību finanšu izlīdzināšanas fonda</t>
  </si>
  <si>
    <t>19.0.0.0</t>
  </si>
  <si>
    <t>PAŠVALDĪBU BUDŽETU TRANSFERTI</t>
  </si>
  <si>
    <t>19.2.0.0</t>
  </si>
  <si>
    <t>Ieņēmumi pašvaldības budžetā no citām pašvaldībām</t>
  </si>
  <si>
    <t>19.2.0.1</t>
  </si>
  <si>
    <t>21.3.0.0</t>
  </si>
  <si>
    <t>IEŅĒMUMI NO IESTĀŽU SNIEGTAJIEM MAKSAS PAKALPOJUMIEM</t>
  </si>
  <si>
    <t>21.3.5.1</t>
  </si>
  <si>
    <t>Mācību maksa</t>
  </si>
  <si>
    <t>21.3.5.2</t>
  </si>
  <si>
    <t>Ieņēmumi no vecāku maksām</t>
  </si>
  <si>
    <t>21.3.7.9</t>
  </si>
  <si>
    <t>Ieņēmumi par dokumentu izsniegšanu un kancelejas pakalpojumi</t>
  </si>
  <si>
    <t>21.3.8.0.</t>
  </si>
  <si>
    <t xml:space="preserve">Ieņēmumi par nomu  </t>
  </si>
  <si>
    <t>21.3.8.1</t>
  </si>
  <si>
    <t>Ieņēmumi par telpu nomu</t>
  </si>
  <si>
    <t>21.2.8.1.3</t>
  </si>
  <si>
    <t>Ieņēmumi par nedzīvojamo telpu nomu</t>
  </si>
  <si>
    <t>21.3.8.4</t>
  </si>
  <si>
    <t>Ieņēmumi par zemes nomu</t>
  </si>
  <si>
    <t>21.3.8.9</t>
  </si>
  <si>
    <t>Pārējie ieņēmumi par nomu un īri</t>
  </si>
  <si>
    <t>21.3.9.0</t>
  </si>
  <si>
    <t>Ieņēmumi no pārējiem budžeta iestāžu maksas pakalpojumiem</t>
  </si>
  <si>
    <t>21.3.9.9.2</t>
  </si>
  <si>
    <t>Sociālo dienas centu pakalpojumi</t>
  </si>
  <si>
    <t>21.3.9.3</t>
  </si>
  <si>
    <t>Ieņēmumi no biļešu realizācijas</t>
  </si>
  <si>
    <t>IZDEVUMI ATBILSTOŠI FUNKCIONĀLAJĀM KATEGORIJĀM</t>
  </si>
  <si>
    <t>01.000</t>
  </si>
  <si>
    <t>VISPĀRĒJIE VALDĪBAS DIENESTI</t>
  </si>
  <si>
    <t>01.110</t>
  </si>
  <si>
    <t>Izpildvaras un likumdošanas varas institūcijas</t>
  </si>
  <si>
    <t>01.100</t>
  </si>
  <si>
    <t xml:space="preserve">Materiālu iegāde ārkārtas situācijas risināšanai Vangaži                   </t>
  </si>
  <si>
    <t xml:space="preserve">Vangažu pilsētas pārvalde       </t>
  </si>
  <si>
    <t xml:space="preserve">Vēlēšanu komisija  Vangaži          </t>
  </si>
  <si>
    <t>01.720</t>
  </si>
  <si>
    <t>Pašvaldības parāda darījumi</t>
  </si>
  <si>
    <t>01.721</t>
  </si>
  <si>
    <t xml:space="preserve">Pašvaldības parādu procentu nomaksa  Vangaži      </t>
  </si>
  <si>
    <t>01.830</t>
  </si>
  <si>
    <t>Transferti no pašvaldības budžeta pašvaldību budžetiem</t>
  </si>
  <si>
    <t>01.890</t>
  </si>
  <si>
    <t xml:space="preserve">Pārējie citur neklasif.vispārēja rakstura transferti Vangaži              </t>
  </si>
  <si>
    <t>03.000</t>
  </si>
  <si>
    <t>SABIEDRISKĀ KĀRTĪBA UN DROŠĪBA</t>
  </si>
  <si>
    <t>03.600.</t>
  </si>
  <si>
    <t>Pārējie sabiedriskās kārtības un drošības pakalpojumi</t>
  </si>
  <si>
    <t>03.600</t>
  </si>
  <si>
    <t xml:space="preserve">Pārējie sabiedriskās kārtības un droš.pakalpojumi,kas nav klasif.iepriekš Vangaži       </t>
  </si>
  <si>
    <t>04.000</t>
  </si>
  <si>
    <t>EKONOMISKĀ DARBĪBA</t>
  </si>
  <si>
    <t>04.120</t>
  </si>
  <si>
    <t>Vispārējie nodarbinātības jautājumi</t>
  </si>
  <si>
    <t xml:space="preserve">NVA projekts "Nodarbinātības pasākumi vasaras brīvlaikā "   Vangaži               </t>
  </si>
  <si>
    <t xml:space="preserve"> Algoti pagaidu sabiedriskie darbi  Vangaži</t>
  </si>
  <si>
    <t>04.500</t>
  </si>
  <si>
    <t>Transports</t>
  </si>
  <si>
    <t>04.510</t>
  </si>
  <si>
    <t>Ceļu uzturēš.no pamatbudž.līdz.  Vangaži</t>
  </si>
  <si>
    <t xml:space="preserve">Valsts budžeta mērķdotācija autoceļiem  Vangaži     </t>
  </si>
  <si>
    <t>06.000</t>
  </si>
  <si>
    <t>PAŠAVALDĪBAS TERITORIJU UN MĀJOKĻU APSAIMNIEKOŠANA</t>
  </si>
  <si>
    <t>06.400</t>
  </si>
  <si>
    <t>Ielu apgaismošana</t>
  </si>
  <si>
    <t xml:space="preserve">Ielu apgaismošana Vangaži                                            </t>
  </si>
  <si>
    <t>06.600</t>
  </si>
  <si>
    <t>Pārējie pašvaldības teritoriju un mājokļu apsaimniekošanas izdevumi</t>
  </si>
  <si>
    <t xml:space="preserve">Īres tiesības Vangaži      </t>
  </si>
  <si>
    <t xml:space="preserve">Teritoriju un mājokļu apsaimn. -Vangaži     </t>
  </si>
  <si>
    <t xml:space="preserve">Dzīvokļu  īre Vangaži      </t>
  </si>
  <si>
    <t>08.000</t>
  </si>
  <si>
    <t>ATPŪTA,  KULTŪRA UN RELIĢIJA</t>
  </si>
  <si>
    <t>08.100</t>
  </si>
  <si>
    <t>Atpūtas un sporta iestādes</t>
  </si>
  <si>
    <t xml:space="preserve">Vangažu sporta pasākumi                     </t>
  </si>
  <si>
    <t>08.200</t>
  </si>
  <si>
    <t>Bibliotēkas</t>
  </si>
  <si>
    <t>08.210</t>
  </si>
  <si>
    <t xml:space="preserve"> Vangažu bibliotēka              </t>
  </si>
  <si>
    <t>08.230</t>
  </si>
  <si>
    <t>Kultūras centri, nami, klubi</t>
  </si>
  <si>
    <t xml:space="preserve"> Finansējums Dziesmu svētkiem, Novada svētkiem, Novada deju svēkti, Novada dziesmu svētki Vangaži                              </t>
  </si>
  <si>
    <t xml:space="preserve">Vangažu kultūras nams                                   </t>
  </si>
  <si>
    <t xml:space="preserve">Vangažu kultūras nama pašdarbības kolektīvi     </t>
  </si>
  <si>
    <t xml:space="preserve"> Vangažu kultūras nams -pasākumi                                                                     </t>
  </si>
  <si>
    <t>08.330</t>
  </si>
  <si>
    <t>Izdevniecība</t>
  </si>
  <si>
    <t xml:space="preserve">Izdevniecība     </t>
  </si>
  <si>
    <t>09.000</t>
  </si>
  <si>
    <t>IZGLĪTĪBA</t>
  </si>
  <si>
    <t>No pašvaldības budžeta līdzekļiem</t>
  </si>
  <si>
    <t>Mērķdotācija mācību līdzekļiem</t>
  </si>
  <si>
    <t>Mērķdotācija ēdināšanas pakalpojumiem</t>
  </si>
  <si>
    <t xml:space="preserve"> Mērķdotācija pedagoģisko darbinieku darba algai</t>
  </si>
  <si>
    <t>09.100</t>
  </si>
  <si>
    <t>PIRMSKOLAS IZGLĪTĪBA</t>
  </si>
  <si>
    <t>Mērķdotācija pedagoģisko darbinieku darba algai</t>
  </si>
  <si>
    <t>Pirmskolas izglītības iestāde  Jancis, vangaži</t>
  </si>
  <si>
    <t xml:space="preserve">PII Jancis            </t>
  </si>
  <si>
    <t xml:space="preserve">PII Jancis  pedagogi (maksa par pusdienām0         </t>
  </si>
  <si>
    <t xml:space="preserve">PII Jancis 5-6.gad.pedagogi  -no pašvaldības finansējuma    </t>
  </si>
  <si>
    <t xml:space="preserve">PII Jancis tehniskie darbinieki      </t>
  </si>
  <si>
    <t xml:space="preserve">Pirmsskolas vasaras grupu aprēķini Jancis           </t>
  </si>
  <si>
    <t xml:space="preserve">PII Jancis valsts mērķdotācija     </t>
  </si>
  <si>
    <t>09.210</t>
  </si>
  <si>
    <t>VISPĀRĒJĀ IZGLĪTĪBA</t>
  </si>
  <si>
    <t>Vangažu vidusskola</t>
  </si>
  <si>
    <t xml:space="preserve">Vangažu vidusskola    </t>
  </si>
  <si>
    <t>Brīvpusdienas 5-9.klasei no pašvaldības budžeta  Vangaži</t>
  </si>
  <si>
    <t xml:space="preserve">Vangažu vidusskolas atbalsta personāla finansējums  no pašvaldībaslīdzekļiem                                   </t>
  </si>
  <si>
    <t xml:space="preserve">5-6 gadīgo grupu pedagogu darba samaksa no pašvaldības  budžeta  Vangažu vidusskolā                                           </t>
  </si>
  <si>
    <t xml:space="preserve">Vangažu vidusskolas stipendiāti                             </t>
  </si>
  <si>
    <t>09.510</t>
  </si>
  <si>
    <t xml:space="preserve">Vangažu vidusskolas 5-6 gadīgo pedagogi un mācību līdzekļi no valsts budž         </t>
  </si>
  <si>
    <t>09.219</t>
  </si>
  <si>
    <t xml:space="preserve">Valsts mērķdotācija brīvpusdienāmVangažu vidusskolai     </t>
  </si>
  <si>
    <t>Kristīgā sākumskola "Ceļš"</t>
  </si>
  <si>
    <t>Projekts "Latvijas skolas soma"    Vangaži</t>
  </si>
  <si>
    <t xml:space="preserve">Pārējie interešu izglītības pasākumi Vangažu v.skolā-valsts mērķdot.            </t>
  </si>
  <si>
    <t xml:space="preserve">Valsts mērķdotācija pedagogu darba samaksai,mācību līdzekļiem       </t>
  </si>
  <si>
    <t>INTEREŠU UN PROFESIONĀLĀ IZGLĪTĪBA</t>
  </si>
  <si>
    <t>Mūzikas Inčukalns un Vangaži</t>
  </si>
  <si>
    <t>Mūzikas skola Vangaži</t>
  </si>
  <si>
    <t>19.510</t>
  </si>
  <si>
    <t>Pašvaldības budžeta līdzekļi</t>
  </si>
  <si>
    <t>09.600</t>
  </si>
  <si>
    <t>Izglītības papildu pakalpojumi</t>
  </si>
  <si>
    <t xml:space="preserve">Skolēnu pārvadāšana  Vangaži      </t>
  </si>
  <si>
    <t>09.810</t>
  </si>
  <si>
    <t>Pārējā izglītības vadība</t>
  </si>
  <si>
    <t>09.820</t>
  </si>
  <si>
    <t>Pārējie citur neklasificētie  izglītības pakalpojumi Vangaži</t>
  </si>
  <si>
    <t>10.900</t>
  </si>
  <si>
    <t>SOCIĀLĀ AIZSARDZĪBA</t>
  </si>
  <si>
    <t>10.200</t>
  </si>
  <si>
    <t>Aprūpe mājās Vangaži</t>
  </si>
  <si>
    <t>10.700</t>
  </si>
  <si>
    <t>Bērnu bāreņu aprūpe Vangaži</t>
  </si>
  <si>
    <t>10.910</t>
  </si>
  <si>
    <t xml:space="preserve">Dienas centrs Vangažos  </t>
  </si>
  <si>
    <t xml:space="preserve">Sociālais dienests  Vangaži         </t>
  </si>
  <si>
    <t>10.600</t>
  </si>
  <si>
    <t xml:space="preserve">Mājokļa atbalsts-Soc.dzīvokļu īres un komun.apmaksa Vangaži   </t>
  </si>
  <si>
    <t xml:space="preserve">Pārējās sociālās aprūpes iestādes un pasākumi Vangaži                                 </t>
  </si>
  <si>
    <t xml:space="preserve">Sociālie pabalsti Vangažos                    </t>
  </si>
  <si>
    <t>10.920</t>
  </si>
  <si>
    <t xml:space="preserve"> Savstarpējie norēķini par soc.palīdzības iestāžu sniegtajiem pakalpoj. Vangaži            </t>
  </si>
  <si>
    <t>10.400</t>
  </si>
  <si>
    <t xml:space="preserve"> Bāriņtiesa Vangažu pilsētas pārvaldē      </t>
  </si>
  <si>
    <t>FINANSĒŠANA</t>
  </si>
  <si>
    <t>Aizdevuma saņemšana no Valsts kases</t>
  </si>
  <si>
    <t>Aizdevuma pamatsummas atmaksa Valsts kasei</t>
  </si>
  <si>
    <t>Budžeta līdzekļu atlikums 01.01.2021.</t>
  </si>
  <si>
    <t>Budžeta līdzekļu atlikums perioda beigās</t>
  </si>
  <si>
    <t>STRV kods</t>
  </si>
  <si>
    <t>Izdevumu veidi</t>
  </si>
  <si>
    <t>Apstiprinātais gada plāns           2021.g.</t>
  </si>
  <si>
    <t>Plāns ar grozījumiem 2021.g.</t>
  </si>
  <si>
    <t>Ekonomiskās klasifikācijas kodi</t>
  </si>
  <si>
    <t>Darba        alga</t>
  </si>
  <si>
    <t>VOSA un pabalsti</t>
  </si>
  <si>
    <t>Komandējumi</t>
  </si>
  <si>
    <t>Pakalpojumi</t>
  </si>
  <si>
    <t>Materiāli, energoresursi</t>
  </si>
  <si>
    <t>Periodikas iegāde</t>
  </si>
  <si>
    <t>Nodokļu nomaksa</t>
  </si>
  <si>
    <t>Dotācijas</t>
  </si>
  <si>
    <t>Procentu maksājumi</t>
  </si>
  <si>
    <t>Nemateriālie ieguldījumi</t>
  </si>
  <si>
    <t>Kapitālie ieguldījumi</t>
  </si>
  <si>
    <t>Pabalsti naudā</t>
  </si>
  <si>
    <t>Pabalsti natūrā</t>
  </si>
  <si>
    <t>Palīdzība trūcīgajiem</t>
  </si>
  <si>
    <t>Transferti</t>
  </si>
  <si>
    <t xml:space="preserve">Pārējie sabiedr. kārt. un droš.pakalpojumi  </t>
  </si>
  <si>
    <t>07.730</t>
  </si>
  <si>
    <t>Tūrisms</t>
  </si>
  <si>
    <t>04.740</t>
  </si>
  <si>
    <t>Attīstības projekti</t>
  </si>
  <si>
    <t>04.920</t>
  </si>
  <si>
    <t>Pārējo pakalpojumu ekonomiskā darbība</t>
  </si>
  <si>
    <t>05.000</t>
  </si>
  <si>
    <t>VIDES AIZSARDZĪBA</t>
  </si>
  <si>
    <t>05.100</t>
  </si>
  <si>
    <t>Atkritumu apsaimniekošana</t>
  </si>
  <si>
    <t>05.200</t>
  </si>
  <si>
    <t>Notekūdeņu apsaimniekošana</t>
  </si>
  <si>
    <t>Pirmskolas izglītība</t>
  </si>
  <si>
    <t>Pirmskolas izglītības iestāde  Jancis, Vangaži</t>
  </si>
  <si>
    <t>Pirmskolas izglītības iestāde Minka</t>
  </si>
  <si>
    <t>Vispārējā izglītība</t>
  </si>
  <si>
    <t>Inčukalna pamatskola</t>
  </si>
  <si>
    <t>Interešu un profesionālās ievirzes izglītība</t>
  </si>
  <si>
    <t xml:space="preserve">Asistents  no valsts budžeta Vangaži                                            </t>
  </si>
  <si>
    <t>BUDŽETA IZDEVUMI KOPĀ</t>
  </si>
  <si>
    <t>INČUKALNA NOVADA VANGAŽU PILSĒTAS PAMATBUDŽETA IZDEVUMU TĀME 2021.GADAM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</si>
</sst>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i/>
      <sz val="12"/>
      <name val="Times New Roman"/>
      <family val="1"/>
      <charset val="186"/>
    </font>
    <font>
      <sz val="12"/>
      <name val="Times New Roman Baltic"/>
      <charset val="186"/>
    </font>
    <font>
      <sz val="12"/>
      <name val="Times New Roman Baltic"/>
      <family val="1"/>
      <charset val="186"/>
    </font>
    <font>
      <i/>
      <sz val="12"/>
      <name val="Times New Roman Baltic"/>
      <charset val="186"/>
    </font>
    <font>
      <b/>
      <sz val="12"/>
      <color rgb="FF41414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i/>
      <sz val="12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3" fontId="2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3" fontId="2" fillId="2" borderId="11" xfId="0" applyNumberFormat="1" applyFont="1" applyFill="1" applyBorder="1"/>
    <xf numFmtId="3" fontId="1" fillId="2" borderId="10" xfId="0" applyNumberFormat="1" applyFont="1" applyFill="1" applyBorder="1"/>
    <xf numFmtId="0" fontId="1" fillId="2" borderId="12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3" fontId="2" fillId="3" borderId="15" xfId="0" applyNumberFormat="1" applyFont="1" applyFill="1" applyBorder="1"/>
    <xf numFmtId="3" fontId="1" fillId="3" borderId="14" xfId="0" applyNumberFormat="1" applyFont="1" applyFill="1" applyBorder="1"/>
    <xf numFmtId="0" fontId="1" fillId="3" borderId="16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0" fontId="2" fillId="2" borderId="13" xfId="0" applyFont="1" applyFill="1" applyBorder="1"/>
    <xf numFmtId="3" fontId="2" fillId="2" borderId="15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4" xfId="0" applyFont="1" applyFill="1" applyBorder="1"/>
    <xf numFmtId="3" fontId="1" fillId="2" borderId="15" xfId="0" applyNumberFormat="1" applyFont="1" applyFill="1" applyBorder="1" applyAlignment="1">
      <alignment horizontal="right"/>
    </xf>
    <xf numFmtId="3" fontId="1" fillId="2" borderId="14" xfId="0" applyNumberFormat="1" applyFont="1" applyFill="1" applyBorder="1"/>
    <xf numFmtId="3" fontId="1" fillId="2" borderId="16" xfId="0" applyNumberFormat="1" applyFont="1" applyFill="1" applyBorder="1"/>
    <xf numFmtId="0" fontId="1" fillId="2" borderId="16" xfId="0" applyFont="1" applyFill="1" applyBorder="1"/>
    <xf numFmtId="0" fontId="2" fillId="2" borderId="0" xfId="0" applyFont="1" applyFill="1"/>
    <xf numFmtId="3" fontId="1" fillId="2" borderId="15" xfId="0" applyNumberFormat="1" applyFont="1" applyFill="1" applyBorder="1"/>
    <xf numFmtId="0" fontId="1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3" fontId="2" fillId="2" borderId="14" xfId="0" applyNumberFormat="1" applyFont="1" applyFill="1" applyBorder="1"/>
    <xf numFmtId="0" fontId="2" fillId="2" borderId="16" xfId="0" applyFont="1" applyFill="1" applyBorder="1"/>
    <xf numFmtId="3" fontId="2" fillId="3" borderId="14" xfId="0" applyNumberFormat="1" applyFont="1" applyFill="1" applyBorder="1" applyAlignment="1">
      <alignment horizontal="right"/>
    </xf>
    <xf numFmtId="3" fontId="2" fillId="3" borderId="16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left"/>
    </xf>
    <xf numFmtId="0" fontId="6" fillId="2" borderId="14" xfId="0" applyFont="1" applyFill="1" applyBorder="1" applyAlignment="1">
      <alignment wrapText="1"/>
    </xf>
    <xf numFmtId="3" fontId="7" fillId="2" borderId="14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0" fontId="8" fillId="2" borderId="0" xfId="0" applyFont="1" applyFill="1"/>
    <xf numFmtId="3" fontId="6" fillId="2" borderId="14" xfId="0" applyNumberFormat="1" applyFont="1" applyFill="1" applyBorder="1" applyAlignment="1">
      <alignment wrapText="1"/>
    </xf>
    <xf numFmtId="49" fontId="9" fillId="2" borderId="13" xfId="0" applyNumberFormat="1" applyFont="1" applyFill="1" applyBorder="1" applyAlignment="1">
      <alignment horizontal="right"/>
    </xf>
    <xf numFmtId="3" fontId="9" fillId="2" borderId="14" xfId="0" applyNumberFormat="1" applyFont="1" applyFill="1" applyBorder="1" applyAlignment="1">
      <alignment wrapText="1"/>
    </xf>
    <xf numFmtId="3" fontId="10" fillId="2" borderId="14" xfId="0" applyNumberFormat="1" applyFont="1" applyFill="1" applyBorder="1"/>
    <xf numFmtId="3" fontId="10" fillId="2" borderId="16" xfId="0" applyNumberFormat="1" applyFont="1" applyFill="1" applyBorder="1"/>
    <xf numFmtId="49" fontId="7" fillId="2" borderId="13" xfId="0" applyNumberFormat="1" applyFont="1" applyFill="1" applyBorder="1" applyAlignment="1">
      <alignment horizontal="left"/>
    </xf>
    <xf numFmtId="3" fontId="7" fillId="2" borderId="14" xfId="0" applyNumberFormat="1" applyFont="1" applyFill="1" applyBorder="1" applyAlignment="1">
      <alignment wrapText="1"/>
    </xf>
    <xf numFmtId="3" fontId="7" fillId="2" borderId="14" xfId="0" applyNumberFormat="1" applyFont="1" applyFill="1" applyBorder="1" applyAlignment="1">
      <alignment horizontal="left" wrapText="1"/>
    </xf>
    <xf numFmtId="3" fontId="9" fillId="2" borderId="14" xfId="0" applyNumberFormat="1" applyFont="1" applyFill="1" applyBorder="1" applyAlignment="1">
      <alignment horizontal="left" wrapText="1"/>
    </xf>
    <xf numFmtId="3" fontId="9" fillId="2" borderId="14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49" fontId="10" fillId="2" borderId="13" xfId="0" applyNumberFormat="1" applyFont="1" applyFill="1" applyBorder="1" applyAlignment="1">
      <alignment horizontal="right"/>
    </xf>
    <xf numFmtId="3" fontId="10" fillId="2" borderId="14" xfId="0" applyNumberFormat="1" applyFont="1" applyFill="1" applyBorder="1" applyAlignment="1">
      <alignment wrapText="1"/>
    </xf>
    <xf numFmtId="49" fontId="9" fillId="2" borderId="13" xfId="0" applyNumberFormat="1" applyFont="1" applyFill="1" applyBorder="1" applyAlignment="1">
      <alignment horizontal="left"/>
    </xf>
    <xf numFmtId="3" fontId="9" fillId="2" borderId="16" xfId="0" applyNumberFormat="1" applyFont="1" applyFill="1" applyBorder="1"/>
    <xf numFmtId="3" fontId="8" fillId="2" borderId="0" xfId="0" applyNumberFormat="1" applyFont="1" applyFill="1"/>
    <xf numFmtId="3" fontId="6" fillId="2" borderId="14" xfId="0" applyNumberFormat="1" applyFont="1" applyFill="1" applyBorder="1" applyAlignment="1">
      <alignment horizontal="left" wrapText="1"/>
    </xf>
    <xf numFmtId="3" fontId="6" fillId="2" borderId="14" xfId="0" applyNumberFormat="1" applyFont="1" applyFill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49" fontId="6" fillId="2" borderId="13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right"/>
    </xf>
    <xf numFmtId="3" fontId="7" fillId="2" borderId="14" xfId="0" applyNumberFormat="1" applyFont="1" applyFill="1" applyBorder="1"/>
    <xf numFmtId="3" fontId="7" fillId="2" borderId="16" xfId="0" applyNumberFormat="1" applyFont="1" applyFill="1" applyBorder="1"/>
    <xf numFmtId="49" fontId="7" fillId="2" borderId="13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3" fontId="10" fillId="2" borderId="14" xfId="0" applyNumberFormat="1" applyFont="1" applyFill="1" applyBorder="1" applyAlignment="1">
      <alignment horizontal="right"/>
    </xf>
    <xf numFmtId="3" fontId="10" fillId="2" borderId="16" xfId="0" applyNumberFormat="1" applyFont="1" applyFill="1" applyBorder="1" applyAlignment="1">
      <alignment horizontal="right"/>
    </xf>
    <xf numFmtId="3" fontId="11" fillId="2" borderId="14" xfId="0" applyNumberFormat="1" applyFont="1" applyFill="1" applyBorder="1" applyAlignment="1">
      <alignment horizontal="left" wrapText="1"/>
    </xf>
    <xf numFmtId="3" fontId="9" fillId="2" borderId="14" xfId="0" applyNumberFormat="1" applyFont="1" applyFill="1" applyBorder="1"/>
    <xf numFmtId="3" fontId="11" fillId="2" borderId="14" xfId="0" applyNumberFormat="1" applyFont="1" applyFill="1" applyBorder="1" applyAlignment="1">
      <alignment horizontal="right" wrapText="1"/>
    </xf>
    <xf numFmtId="0" fontId="12" fillId="2" borderId="0" xfId="0" applyFont="1" applyFill="1" applyAlignment="1">
      <alignment wrapText="1"/>
    </xf>
    <xf numFmtId="3" fontId="1" fillId="2" borderId="13" xfId="0" applyNumberFormat="1" applyFont="1" applyFill="1" applyBorder="1"/>
    <xf numFmtId="3" fontId="13" fillId="2" borderId="15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3" fontId="1" fillId="2" borderId="7" xfId="0" applyNumberFormat="1" applyFont="1" applyFill="1" applyBorder="1"/>
    <xf numFmtId="3" fontId="1" fillId="2" borderId="6" xfId="0" applyNumberFormat="1" applyFont="1" applyFill="1" applyBorder="1"/>
    <xf numFmtId="0" fontId="1" fillId="2" borderId="8" xfId="0" applyFont="1" applyFill="1" applyBorder="1"/>
    <xf numFmtId="49" fontId="10" fillId="2" borderId="0" xfId="0" applyNumberFormat="1" applyFont="1" applyFill="1"/>
    <xf numFmtId="0" fontId="10" fillId="2" borderId="0" xfId="0" applyFont="1" applyFill="1" applyAlignment="1">
      <alignment wrapText="1"/>
    </xf>
    <xf numFmtId="3" fontId="10" fillId="2" borderId="0" xfId="0" applyNumberFormat="1" applyFont="1" applyFill="1"/>
    <xf numFmtId="0" fontId="10" fillId="2" borderId="0" xfId="0" applyFont="1" applyFill="1"/>
    <xf numFmtId="1" fontId="7" fillId="4" borderId="24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/>
    </xf>
    <xf numFmtId="1" fontId="10" fillId="2" borderId="0" xfId="0" applyNumberFormat="1" applyFont="1" applyFill="1"/>
    <xf numFmtId="3" fontId="10" fillId="4" borderId="28" xfId="0" applyNumberFormat="1" applyFont="1" applyFill="1" applyBorder="1" applyAlignment="1">
      <alignment horizontal="center" vertic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left" wrapText="1"/>
    </xf>
    <xf numFmtId="0" fontId="6" fillId="2" borderId="24" xfId="0" applyFont="1" applyFill="1" applyBorder="1" applyAlignment="1">
      <alignment wrapText="1"/>
    </xf>
    <xf numFmtId="3" fontId="7" fillId="2" borderId="24" xfId="0" applyNumberFormat="1" applyFont="1" applyFill="1" applyBorder="1" applyAlignment="1">
      <alignment horizontal="right" wrapText="1"/>
    </xf>
    <xf numFmtId="3" fontId="10" fillId="2" borderId="0" xfId="0" applyNumberFormat="1" applyFont="1" applyFill="1" applyAlignment="1">
      <alignment wrapText="1"/>
    </xf>
    <xf numFmtId="49" fontId="6" fillId="2" borderId="14" xfId="0" applyNumberFormat="1" applyFont="1" applyFill="1" applyBorder="1" applyAlignment="1">
      <alignment horizontal="left" wrapText="1"/>
    </xf>
    <xf numFmtId="3" fontId="7" fillId="2" borderId="14" xfId="0" applyNumberFormat="1" applyFont="1" applyFill="1" applyBorder="1" applyAlignment="1">
      <alignment horizontal="right" wrapText="1"/>
    </xf>
    <xf numFmtId="49" fontId="9" fillId="2" borderId="14" xfId="0" applyNumberFormat="1" applyFont="1" applyFill="1" applyBorder="1" applyAlignment="1">
      <alignment horizontal="right" wrapText="1"/>
    </xf>
    <xf numFmtId="3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49" fontId="7" fillId="2" borderId="14" xfId="0" applyNumberFormat="1" applyFont="1" applyFill="1" applyBorder="1" applyAlignment="1">
      <alignment horizontal="left" wrapText="1"/>
    </xf>
    <xf numFmtId="3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3" fontId="9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3" fontId="9" fillId="2" borderId="14" xfId="0" applyNumberFormat="1" applyFont="1" applyFill="1" applyBorder="1" applyAlignment="1">
      <alignment horizontal="right" wrapText="1"/>
    </xf>
    <xf numFmtId="49" fontId="10" fillId="2" borderId="14" xfId="0" applyNumberFormat="1" applyFont="1" applyFill="1" applyBorder="1" applyAlignment="1">
      <alignment horizontal="right" wrapText="1"/>
    </xf>
    <xf numFmtId="49" fontId="7" fillId="2" borderId="14" xfId="0" applyNumberFormat="1" applyFont="1" applyFill="1" applyBorder="1" applyAlignment="1">
      <alignment horizontal="right" wrapText="1"/>
    </xf>
    <xf numFmtId="49" fontId="9" fillId="2" borderId="14" xfId="0" applyNumberFormat="1" applyFont="1" applyFill="1" applyBorder="1" applyAlignment="1">
      <alignment horizontal="left" wrapText="1"/>
    </xf>
    <xf numFmtId="3" fontId="6" fillId="2" borderId="14" xfId="0" applyNumberFormat="1" applyFont="1" applyFill="1" applyBorder="1" applyAlignment="1">
      <alignment horizontal="right" wrapText="1"/>
    </xf>
    <xf numFmtId="49" fontId="6" fillId="2" borderId="14" xfId="0" applyNumberFormat="1" applyFont="1" applyFill="1" applyBorder="1" applyAlignment="1">
      <alignment horizontal="center" wrapText="1"/>
    </xf>
    <xf numFmtId="49" fontId="7" fillId="2" borderId="14" xfId="0" applyNumberFormat="1" applyFont="1" applyFill="1" applyBorder="1" applyAlignment="1">
      <alignment horizontal="center" wrapText="1"/>
    </xf>
    <xf numFmtId="49" fontId="10" fillId="2" borderId="14" xfId="0" applyNumberFormat="1" applyFont="1" applyFill="1" applyBorder="1" applyAlignment="1">
      <alignment horizontal="center" wrapText="1"/>
    </xf>
    <xf numFmtId="3" fontId="10" fillId="2" borderId="14" xfId="0" applyNumberFormat="1" applyFont="1" applyFill="1" applyBorder="1" applyAlignment="1">
      <alignment horizontal="right" wrapText="1"/>
    </xf>
    <xf numFmtId="3" fontId="16" fillId="2" borderId="14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49" fontId="10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horizontal="right"/>
    </xf>
    <xf numFmtId="49" fontId="7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/>
    <xf numFmtId="0" fontId="1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3" fontId="10" fillId="2" borderId="0" xfId="0" applyNumberFormat="1" applyFont="1" applyFill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49" fontId="6" fillId="2" borderId="0" xfId="0" applyNumberFormat="1" applyFont="1" applyFill="1" applyAlignment="1">
      <alignment horizontal="center"/>
    </xf>
    <xf numFmtId="0" fontId="14" fillId="2" borderId="0" xfId="0" applyFont="1" applyFill="1"/>
    <xf numFmtId="0" fontId="2" fillId="0" borderId="0" xfId="0" applyFont="1" applyAlignment="1">
      <alignment horizontal="center"/>
    </xf>
    <xf numFmtId="49" fontId="7" fillId="4" borderId="17" xfId="0" applyNumberFormat="1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15" fillId="4" borderId="21" xfId="0" applyNumberFormat="1" applyFont="1" applyFill="1" applyBorder="1" applyAlignment="1">
      <alignment horizontal="center" vertical="center" wrapText="1"/>
    </xf>
    <xf numFmtId="3" fontId="15" fillId="4" borderId="22" xfId="0" applyNumberFormat="1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E424-6CE9-42C9-850A-B415CAB9C110}">
  <dimension ref="A1:J200"/>
  <sheetViews>
    <sheetView zoomScale="90" zoomScaleNormal="90" workbookViewId="0">
      <selection activeCell="I19" sqref="I19"/>
    </sheetView>
  </sheetViews>
  <sheetFormatPr defaultRowHeight="15.75" x14ac:dyDescent="0.25"/>
  <cols>
    <col min="1" max="1" width="14.42578125" style="1" customWidth="1"/>
    <col min="2" max="2" width="85" style="1" customWidth="1"/>
    <col min="3" max="3" width="25.85546875" style="2" customWidth="1"/>
    <col min="4" max="4" width="17" style="2" customWidth="1"/>
    <col min="5" max="5" width="18" style="1" customWidth="1"/>
    <col min="6" max="256" width="9.140625" style="1"/>
    <col min="257" max="257" width="14.42578125" style="1" customWidth="1"/>
    <col min="258" max="258" width="85" style="1" customWidth="1"/>
    <col min="259" max="259" width="25.85546875" style="1" customWidth="1"/>
    <col min="260" max="260" width="17" style="1" customWidth="1"/>
    <col min="261" max="261" width="18" style="1" customWidth="1"/>
    <col min="262" max="512" width="9.140625" style="1"/>
    <col min="513" max="513" width="14.42578125" style="1" customWidth="1"/>
    <col min="514" max="514" width="85" style="1" customWidth="1"/>
    <col min="515" max="515" width="25.85546875" style="1" customWidth="1"/>
    <col min="516" max="516" width="17" style="1" customWidth="1"/>
    <col min="517" max="517" width="18" style="1" customWidth="1"/>
    <col min="518" max="768" width="9.140625" style="1"/>
    <col min="769" max="769" width="14.42578125" style="1" customWidth="1"/>
    <col min="770" max="770" width="85" style="1" customWidth="1"/>
    <col min="771" max="771" width="25.85546875" style="1" customWidth="1"/>
    <col min="772" max="772" width="17" style="1" customWidth="1"/>
    <col min="773" max="773" width="18" style="1" customWidth="1"/>
    <col min="774" max="1024" width="9.140625" style="1"/>
    <col min="1025" max="1025" width="14.42578125" style="1" customWidth="1"/>
    <col min="1026" max="1026" width="85" style="1" customWidth="1"/>
    <col min="1027" max="1027" width="25.85546875" style="1" customWidth="1"/>
    <col min="1028" max="1028" width="17" style="1" customWidth="1"/>
    <col min="1029" max="1029" width="18" style="1" customWidth="1"/>
    <col min="1030" max="1280" width="9.140625" style="1"/>
    <col min="1281" max="1281" width="14.42578125" style="1" customWidth="1"/>
    <col min="1282" max="1282" width="85" style="1" customWidth="1"/>
    <col min="1283" max="1283" width="25.85546875" style="1" customWidth="1"/>
    <col min="1284" max="1284" width="17" style="1" customWidth="1"/>
    <col min="1285" max="1285" width="18" style="1" customWidth="1"/>
    <col min="1286" max="1536" width="9.140625" style="1"/>
    <col min="1537" max="1537" width="14.42578125" style="1" customWidth="1"/>
    <col min="1538" max="1538" width="85" style="1" customWidth="1"/>
    <col min="1539" max="1539" width="25.85546875" style="1" customWidth="1"/>
    <col min="1540" max="1540" width="17" style="1" customWidth="1"/>
    <col min="1541" max="1541" width="18" style="1" customWidth="1"/>
    <col min="1542" max="1792" width="9.140625" style="1"/>
    <col min="1793" max="1793" width="14.42578125" style="1" customWidth="1"/>
    <col min="1794" max="1794" width="85" style="1" customWidth="1"/>
    <col min="1795" max="1795" width="25.85546875" style="1" customWidth="1"/>
    <col min="1796" max="1796" width="17" style="1" customWidth="1"/>
    <col min="1797" max="1797" width="18" style="1" customWidth="1"/>
    <col min="1798" max="2048" width="9.140625" style="1"/>
    <col min="2049" max="2049" width="14.42578125" style="1" customWidth="1"/>
    <col min="2050" max="2050" width="85" style="1" customWidth="1"/>
    <col min="2051" max="2051" width="25.85546875" style="1" customWidth="1"/>
    <col min="2052" max="2052" width="17" style="1" customWidth="1"/>
    <col min="2053" max="2053" width="18" style="1" customWidth="1"/>
    <col min="2054" max="2304" width="9.140625" style="1"/>
    <col min="2305" max="2305" width="14.42578125" style="1" customWidth="1"/>
    <col min="2306" max="2306" width="85" style="1" customWidth="1"/>
    <col min="2307" max="2307" width="25.85546875" style="1" customWidth="1"/>
    <col min="2308" max="2308" width="17" style="1" customWidth="1"/>
    <col min="2309" max="2309" width="18" style="1" customWidth="1"/>
    <col min="2310" max="2560" width="9.140625" style="1"/>
    <col min="2561" max="2561" width="14.42578125" style="1" customWidth="1"/>
    <col min="2562" max="2562" width="85" style="1" customWidth="1"/>
    <col min="2563" max="2563" width="25.85546875" style="1" customWidth="1"/>
    <col min="2564" max="2564" width="17" style="1" customWidth="1"/>
    <col min="2565" max="2565" width="18" style="1" customWidth="1"/>
    <col min="2566" max="2816" width="9.140625" style="1"/>
    <col min="2817" max="2817" width="14.42578125" style="1" customWidth="1"/>
    <col min="2818" max="2818" width="85" style="1" customWidth="1"/>
    <col min="2819" max="2819" width="25.85546875" style="1" customWidth="1"/>
    <col min="2820" max="2820" width="17" style="1" customWidth="1"/>
    <col min="2821" max="2821" width="18" style="1" customWidth="1"/>
    <col min="2822" max="3072" width="9.140625" style="1"/>
    <col min="3073" max="3073" width="14.42578125" style="1" customWidth="1"/>
    <col min="3074" max="3074" width="85" style="1" customWidth="1"/>
    <col min="3075" max="3075" width="25.85546875" style="1" customWidth="1"/>
    <col min="3076" max="3076" width="17" style="1" customWidth="1"/>
    <col min="3077" max="3077" width="18" style="1" customWidth="1"/>
    <col min="3078" max="3328" width="9.140625" style="1"/>
    <col min="3329" max="3329" width="14.42578125" style="1" customWidth="1"/>
    <col min="3330" max="3330" width="85" style="1" customWidth="1"/>
    <col min="3331" max="3331" width="25.85546875" style="1" customWidth="1"/>
    <col min="3332" max="3332" width="17" style="1" customWidth="1"/>
    <col min="3333" max="3333" width="18" style="1" customWidth="1"/>
    <col min="3334" max="3584" width="9.140625" style="1"/>
    <col min="3585" max="3585" width="14.42578125" style="1" customWidth="1"/>
    <col min="3586" max="3586" width="85" style="1" customWidth="1"/>
    <col min="3587" max="3587" width="25.85546875" style="1" customWidth="1"/>
    <col min="3588" max="3588" width="17" style="1" customWidth="1"/>
    <col min="3589" max="3589" width="18" style="1" customWidth="1"/>
    <col min="3590" max="3840" width="9.140625" style="1"/>
    <col min="3841" max="3841" width="14.42578125" style="1" customWidth="1"/>
    <col min="3842" max="3842" width="85" style="1" customWidth="1"/>
    <col min="3843" max="3843" width="25.85546875" style="1" customWidth="1"/>
    <col min="3844" max="3844" width="17" style="1" customWidth="1"/>
    <col min="3845" max="3845" width="18" style="1" customWidth="1"/>
    <col min="3846" max="4096" width="9.140625" style="1"/>
    <col min="4097" max="4097" width="14.42578125" style="1" customWidth="1"/>
    <col min="4098" max="4098" width="85" style="1" customWidth="1"/>
    <col min="4099" max="4099" width="25.85546875" style="1" customWidth="1"/>
    <col min="4100" max="4100" width="17" style="1" customWidth="1"/>
    <col min="4101" max="4101" width="18" style="1" customWidth="1"/>
    <col min="4102" max="4352" width="9.140625" style="1"/>
    <col min="4353" max="4353" width="14.42578125" style="1" customWidth="1"/>
    <col min="4354" max="4354" width="85" style="1" customWidth="1"/>
    <col min="4355" max="4355" width="25.85546875" style="1" customWidth="1"/>
    <col min="4356" max="4356" width="17" style="1" customWidth="1"/>
    <col min="4357" max="4357" width="18" style="1" customWidth="1"/>
    <col min="4358" max="4608" width="9.140625" style="1"/>
    <col min="4609" max="4609" width="14.42578125" style="1" customWidth="1"/>
    <col min="4610" max="4610" width="85" style="1" customWidth="1"/>
    <col min="4611" max="4611" width="25.85546875" style="1" customWidth="1"/>
    <col min="4612" max="4612" width="17" style="1" customWidth="1"/>
    <col min="4613" max="4613" width="18" style="1" customWidth="1"/>
    <col min="4614" max="4864" width="9.140625" style="1"/>
    <col min="4865" max="4865" width="14.42578125" style="1" customWidth="1"/>
    <col min="4866" max="4866" width="85" style="1" customWidth="1"/>
    <col min="4867" max="4867" width="25.85546875" style="1" customWidth="1"/>
    <col min="4868" max="4868" width="17" style="1" customWidth="1"/>
    <col min="4869" max="4869" width="18" style="1" customWidth="1"/>
    <col min="4870" max="5120" width="9.140625" style="1"/>
    <col min="5121" max="5121" width="14.42578125" style="1" customWidth="1"/>
    <col min="5122" max="5122" width="85" style="1" customWidth="1"/>
    <col min="5123" max="5123" width="25.85546875" style="1" customWidth="1"/>
    <col min="5124" max="5124" width="17" style="1" customWidth="1"/>
    <col min="5125" max="5125" width="18" style="1" customWidth="1"/>
    <col min="5126" max="5376" width="9.140625" style="1"/>
    <col min="5377" max="5377" width="14.42578125" style="1" customWidth="1"/>
    <col min="5378" max="5378" width="85" style="1" customWidth="1"/>
    <col min="5379" max="5379" width="25.85546875" style="1" customWidth="1"/>
    <col min="5380" max="5380" width="17" style="1" customWidth="1"/>
    <col min="5381" max="5381" width="18" style="1" customWidth="1"/>
    <col min="5382" max="5632" width="9.140625" style="1"/>
    <col min="5633" max="5633" width="14.42578125" style="1" customWidth="1"/>
    <col min="5634" max="5634" width="85" style="1" customWidth="1"/>
    <col min="5635" max="5635" width="25.85546875" style="1" customWidth="1"/>
    <col min="5636" max="5636" width="17" style="1" customWidth="1"/>
    <col min="5637" max="5637" width="18" style="1" customWidth="1"/>
    <col min="5638" max="5888" width="9.140625" style="1"/>
    <col min="5889" max="5889" width="14.42578125" style="1" customWidth="1"/>
    <col min="5890" max="5890" width="85" style="1" customWidth="1"/>
    <col min="5891" max="5891" width="25.85546875" style="1" customWidth="1"/>
    <col min="5892" max="5892" width="17" style="1" customWidth="1"/>
    <col min="5893" max="5893" width="18" style="1" customWidth="1"/>
    <col min="5894" max="6144" width="9.140625" style="1"/>
    <col min="6145" max="6145" width="14.42578125" style="1" customWidth="1"/>
    <col min="6146" max="6146" width="85" style="1" customWidth="1"/>
    <col min="6147" max="6147" width="25.85546875" style="1" customWidth="1"/>
    <col min="6148" max="6148" width="17" style="1" customWidth="1"/>
    <col min="6149" max="6149" width="18" style="1" customWidth="1"/>
    <col min="6150" max="6400" width="9.140625" style="1"/>
    <col min="6401" max="6401" width="14.42578125" style="1" customWidth="1"/>
    <col min="6402" max="6402" width="85" style="1" customWidth="1"/>
    <col min="6403" max="6403" width="25.85546875" style="1" customWidth="1"/>
    <col min="6404" max="6404" width="17" style="1" customWidth="1"/>
    <col min="6405" max="6405" width="18" style="1" customWidth="1"/>
    <col min="6406" max="6656" width="9.140625" style="1"/>
    <col min="6657" max="6657" width="14.42578125" style="1" customWidth="1"/>
    <col min="6658" max="6658" width="85" style="1" customWidth="1"/>
    <col min="6659" max="6659" width="25.85546875" style="1" customWidth="1"/>
    <col min="6660" max="6660" width="17" style="1" customWidth="1"/>
    <col min="6661" max="6661" width="18" style="1" customWidth="1"/>
    <col min="6662" max="6912" width="9.140625" style="1"/>
    <col min="6913" max="6913" width="14.42578125" style="1" customWidth="1"/>
    <col min="6914" max="6914" width="85" style="1" customWidth="1"/>
    <col min="6915" max="6915" width="25.85546875" style="1" customWidth="1"/>
    <col min="6916" max="6916" width="17" style="1" customWidth="1"/>
    <col min="6917" max="6917" width="18" style="1" customWidth="1"/>
    <col min="6918" max="7168" width="9.140625" style="1"/>
    <col min="7169" max="7169" width="14.42578125" style="1" customWidth="1"/>
    <col min="7170" max="7170" width="85" style="1" customWidth="1"/>
    <col min="7171" max="7171" width="25.85546875" style="1" customWidth="1"/>
    <col min="7172" max="7172" width="17" style="1" customWidth="1"/>
    <col min="7173" max="7173" width="18" style="1" customWidth="1"/>
    <col min="7174" max="7424" width="9.140625" style="1"/>
    <col min="7425" max="7425" width="14.42578125" style="1" customWidth="1"/>
    <col min="7426" max="7426" width="85" style="1" customWidth="1"/>
    <col min="7427" max="7427" width="25.85546875" style="1" customWidth="1"/>
    <col min="7428" max="7428" width="17" style="1" customWidth="1"/>
    <col min="7429" max="7429" width="18" style="1" customWidth="1"/>
    <col min="7430" max="7680" width="9.140625" style="1"/>
    <col min="7681" max="7681" width="14.42578125" style="1" customWidth="1"/>
    <col min="7682" max="7682" width="85" style="1" customWidth="1"/>
    <col min="7683" max="7683" width="25.85546875" style="1" customWidth="1"/>
    <col min="7684" max="7684" width="17" style="1" customWidth="1"/>
    <col min="7685" max="7685" width="18" style="1" customWidth="1"/>
    <col min="7686" max="7936" width="9.140625" style="1"/>
    <col min="7937" max="7937" width="14.42578125" style="1" customWidth="1"/>
    <col min="7938" max="7938" width="85" style="1" customWidth="1"/>
    <col min="7939" max="7939" width="25.85546875" style="1" customWidth="1"/>
    <col min="7940" max="7940" width="17" style="1" customWidth="1"/>
    <col min="7941" max="7941" width="18" style="1" customWidth="1"/>
    <col min="7942" max="8192" width="9.140625" style="1"/>
    <col min="8193" max="8193" width="14.42578125" style="1" customWidth="1"/>
    <col min="8194" max="8194" width="85" style="1" customWidth="1"/>
    <col min="8195" max="8195" width="25.85546875" style="1" customWidth="1"/>
    <col min="8196" max="8196" width="17" style="1" customWidth="1"/>
    <col min="8197" max="8197" width="18" style="1" customWidth="1"/>
    <col min="8198" max="8448" width="9.140625" style="1"/>
    <col min="8449" max="8449" width="14.42578125" style="1" customWidth="1"/>
    <col min="8450" max="8450" width="85" style="1" customWidth="1"/>
    <col min="8451" max="8451" width="25.85546875" style="1" customWidth="1"/>
    <col min="8452" max="8452" width="17" style="1" customWidth="1"/>
    <col min="8453" max="8453" width="18" style="1" customWidth="1"/>
    <col min="8454" max="8704" width="9.140625" style="1"/>
    <col min="8705" max="8705" width="14.42578125" style="1" customWidth="1"/>
    <col min="8706" max="8706" width="85" style="1" customWidth="1"/>
    <col min="8707" max="8707" width="25.85546875" style="1" customWidth="1"/>
    <col min="8708" max="8708" width="17" style="1" customWidth="1"/>
    <col min="8709" max="8709" width="18" style="1" customWidth="1"/>
    <col min="8710" max="8960" width="9.140625" style="1"/>
    <col min="8961" max="8961" width="14.42578125" style="1" customWidth="1"/>
    <col min="8962" max="8962" width="85" style="1" customWidth="1"/>
    <col min="8963" max="8963" width="25.85546875" style="1" customWidth="1"/>
    <col min="8964" max="8964" width="17" style="1" customWidth="1"/>
    <col min="8965" max="8965" width="18" style="1" customWidth="1"/>
    <col min="8966" max="9216" width="9.140625" style="1"/>
    <col min="9217" max="9217" width="14.42578125" style="1" customWidth="1"/>
    <col min="9218" max="9218" width="85" style="1" customWidth="1"/>
    <col min="9219" max="9219" width="25.85546875" style="1" customWidth="1"/>
    <col min="9220" max="9220" width="17" style="1" customWidth="1"/>
    <col min="9221" max="9221" width="18" style="1" customWidth="1"/>
    <col min="9222" max="9472" width="9.140625" style="1"/>
    <col min="9473" max="9473" width="14.42578125" style="1" customWidth="1"/>
    <col min="9474" max="9474" width="85" style="1" customWidth="1"/>
    <col min="9475" max="9475" width="25.85546875" style="1" customWidth="1"/>
    <col min="9476" max="9476" width="17" style="1" customWidth="1"/>
    <col min="9477" max="9477" width="18" style="1" customWidth="1"/>
    <col min="9478" max="9728" width="9.140625" style="1"/>
    <col min="9729" max="9729" width="14.42578125" style="1" customWidth="1"/>
    <col min="9730" max="9730" width="85" style="1" customWidth="1"/>
    <col min="9731" max="9731" width="25.85546875" style="1" customWidth="1"/>
    <col min="9732" max="9732" width="17" style="1" customWidth="1"/>
    <col min="9733" max="9733" width="18" style="1" customWidth="1"/>
    <col min="9734" max="9984" width="9.140625" style="1"/>
    <col min="9985" max="9985" width="14.42578125" style="1" customWidth="1"/>
    <col min="9986" max="9986" width="85" style="1" customWidth="1"/>
    <col min="9987" max="9987" width="25.85546875" style="1" customWidth="1"/>
    <col min="9988" max="9988" width="17" style="1" customWidth="1"/>
    <col min="9989" max="9989" width="18" style="1" customWidth="1"/>
    <col min="9990" max="10240" width="9.140625" style="1"/>
    <col min="10241" max="10241" width="14.42578125" style="1" customWidth="1"/>
    <col min="10242" max="10242" width="85" style="1" customWidth="1"/>
    <col min="10243" max="10243" width="25.85546875" style="1" customWidth="1"/>
    <col min="10244" max="10244" width="17" style="1" customWidth="1"/>
    <col min="10245" max="10245" width="18" style="1" customWidth="1"/>
    <col min="10246" max="10496" width="9.140625" style="1"/>
    <col min="10497" max="10497" width="14.42578125" style="1" customWidth="1"/>
    <col min="10498" max="10498" width="85" style="1" customWidth="1"/>
    <col min="10499" max="10499" width="25.85546875" style="1" customWidth="1"/>
    <col min="10500" max="10500" width="17" style="1" customWidth="1"/>
    <col min="10501" max="10501" width="18" style="1" customWidth="1"/>
    <col min="10502" max="10752" width="9.140625" style="1"/>
    <col min="10753" max="10753" width="14.42578125" style="1" customWidth="1"/>
    <col min="10754" max="10754" width="85" style="1" customWidth="1"/>
    <col min="10755" max="10755" width="25.85546875" style="1" customWidth="1"/>
    <col min="10756" max="10756" width="17" style="1" customWidth="1"/>
    <col min="10757" max="10757" width="18" style="1" customWidth="1"/>
    <col min="10758" max="11008" width="9.140625" style="1"/>
    <col min="11009" max="11009" width="14.42578125" style="1" customWidth="1"/>
    <col min="11010" max="11010" width="85" style="1" customWidth="1"/>
    <col min="11011" max="11011" width="25.85546875" style="1" customWidth="1"/>
    <col min="11012" max="11012" width="17" style="1" customWidth="1"/>
    <col min="11013" max="11013" width="18" style="1" customWidth="1"/>
    <col min="11014" max="11264" width="9.140625" style="1"/>
    <col min="11265" max="11265" width="14.42578125" style="1" customWidth="1"/>
    <col min="11266" max="11266" width="85" style="1" customWidth="1"/>
    <col min="11267" max="11267" width="25.85546875" style="1" customWidth="1"/>
    <col min="11268" max="11268" width="17" style="1" customWidth="1"/>
    <col min="11269" max="11269" width="18" style="1" customWidth="1"/>
    <col min="11270" max="11520" width="9.140625" style="1"/>
    <col min="11521" max="11521" width="14.42578125" style="1" customWidth="1"/>
    <col min="11522" max="11522" width="85" style="1" customWidth="1"/>
    <col min="11523" max="11523" width="25.85546875" style="1" customWidth="1"/>
    <col min="11524" max="11524" width="17" style="1" customWidth="1"/>
    <col min="11525" max="11525" width="18" style="1" customWidth="1"/>
    <col min="11526" max="11776" width="9.140625" style="1"/>
    <col min="11777" max="11777" width="14.42578125" style="1" customWidth="1"/>
    <col min="11778" max="11778" width="85" style="1" customWidth="1"/>
    <col min="11779" max="11779" width="25.85546875" style="1" customWidth="1"/>
    <col min="11780" max="11780" width="17" style="1" customWidth="1"/>
    <col min="11781" max="11781" width="18" style="1" customWidth="1"/>
    <col min="11782" max="12032" width="9.140625" style="1"/>
    <col min="12033" max="12033" width="14.42578125" style="1" customWidth="1"/>
    <col min="12034" max="12034" width="85" style="1" customWidth="1"/>
    <col min="12035" max="12035" width="25.85546875" style="1" customWidth="1"/>
    <col min="12036" max="12036" width="17" style="1" customWidth="1"/>
    <col min="12037" max="12037" width="18" style="1" customWidth="1"/>
    <col min="12038" max="12288" width="9.140625" style="1"/>
    <col min="12289" max="12289" width="14.42578125" style="1" customWidth="1"/>
    <col min="12290" max="12290" width="85" style="1" customWidth="1"/>
    <col min="12291" max="12291" width="25.85546875" style="1" customWidth="1"/>
    <col min="12292" max="12292" width="17" style="1" customWidth="1"/>
    <col min="12293" max="12293" width="18" style="1" customWidth="1"/>
    <col min="12294" max="12544" width="9.140625" style="1"/>
    <col min="12545" max="12545" width="14.42578125" style="1" customWidth="1"/>
    <col min="12546" max="12546" width="85" style="1" customWidth="1"/>
    <col min="12547" max="12547" width="25.85546875" style="1" customWidth="1"/>
    <col min="12548" max="12548" width="17" style="1" customWidth="1"/>
    <col min="12549" max="12549" width="18" style="1" customWidth="1"/>
    <col min="12550" max="12800" width="9.140625" style="1"/>
    <col min="12801" max="12801" width="14.42578125" style="1" customWidth="1"/>
    <col min="12802" max="12802" width="85" style="1" customWidth="1"/>
    <col min="12803" max="12803" width="25.85546875" style="1" customWidth="1"/>
    <col min="12804" max="12804" width="17" style="1" customWidth="1"/>
    <col min="12805" max="12805" width="18" style="1" customWidth="1"/>
    <col min="12806" max="13056" width="9.140625" style="1"/>
    <col min="13057" max="13057" width="14.42578125" style="1" customWidth="1"/>
    <col min="13058" max="13058" width="85" style="1" customWidth="1"/>
    <col min="13059" max="13059" width="25.85546875" style="1" customWidth="1"/>
    <col min="13060" max="13060" width="17" style="1" customWidth="1"/>
    <col min="13061" max="13061" width="18" style="1" customWidth="1"/>
    <col min="13062" max="13312" width="9.140625" style="1"/>
    <col min="13313" max="13313" width="14.42578125" style="1" customWidth="1"/>
    <col min="13314" max="13314" width="85" style="1" customWidth="1"/>
    <col min="13315" max="13315" width="25.85546875" style="1" customWidth="1"/>
    <col min="13316" max="13316" width="17" style="1" customWidth="1"/>
    <col min="13317" max="13317" width="18" style="1" customWidth="1"/>
    <col min="13318" max="13568" width="9.140625" style="1"/>
    <col min="13569" max="13569" width="14.42578125" style="1" customWidth="1"/>
    <col min="13570" max="13570" width="85" style="1" customWidth="1"/>
    <col min="13571" max="13571" width="25.85546875" style="1" customWidth="1"/>
    <col min="13572" max="13572" width="17" style="1" customWidth="1"/>
    <col min="13573" max="13573" width="18" style="1" customWidth="1"/>
    <col min="13574" max="13824" width="9.140625" style="1"/>
    <col min="13825" max="13825" width="14.42578125" style="1" customWidth="1"/>
    <col min="13826" max="13826" width="85" style="1" customWidth="1"/>
    <col min="13827" max="13827" width="25.85546875" style="1" customWidth="1"/>
    <col min="13828" max="13828" width="17" style="1" customWidth="1"/>
    <col min="13829" max="13829" width="18" style="1" customWidth="1"/>
    <col min="13830" max="14080" width="9.140625" style="1"/>
    <col min="14081" max="14081" width="14.42578125" style="1" customWidth="1"/>
    <col min="14082" max="14082" width="85" style="1" customWidth="1"/>
    <col min="14083" max="14083" width="25.85546875" style="1" customWidth="1"/>
    <col min="14084" max="14084" width="17" style="1" customWidth="1"/>
    <col min="14085" max="14085" width="18" style="1" customWidth="1"/>
    <col min="14086" max="14336" width="9.140625" style="1"/>
    <col min="14337" max="14337" width="14.42578125" style="1" customWidth="1"/>
    <col min="14338" max="14338" width="85" style="1" customWidth="1"/>
    <col min="14339" max="14339" width="25.85546875" style="1" customWidth="1"/>
    <col min="14340" max="14340" width="17" style="1" customWidth="1"/>
    <col min="14341" max="14341" width="18" style="1" customWidth="1"/>
    <col min="14342" max="14592" width="9.140625" style="1"/>
    <col min="14593" max="14593" width="14.42578125" style="1" customWidth="1"/>
    <col min="14594" max="14594" width="85" style="1" customWidth="1"/>
    <col min="14595" max="14595" width="25.85546875" style="1" customWidth="1"/>
    <col min="14596" max="14596" width="17" style="1" customWidth="1"/>
    <col min="14597" max="14597" width="18" style="1" customWidth="1"/>
    <col min="14598" max="14848" width="9.140625" style="1"/>
    <col min="14849" max="14849" width="14.42578125" style="1" customWidth="1"/>
    <col min="14850" max="14850" width="85" style="1" customWidth="1"/>
    <col min="14851" max="14851" width="25.85546875" style="1" customWidth="1"/>
    <col min="14852" max="14852" width="17" style="1" customWidth="1"/>
    <col min="14853" max="14853" width="18" style="1" customWidth="1"/>
    <col min="14854" max="15104" width="9.140625" style="1"/>
    <col min="15105" max="15105" width="14.42578125" style="1" customWidth="1"/>
    <col min="15106" max="15106" width="85" style="1" customWidth="1"/>
    <col min="15107" max="15107" width="25.85546875" style="1" customWidth="1"/>
    <col min="15108" max="15108" width="17" style="1" customWidth="1"/>
    <col min="15109" max="15109" width="18" style="1" customWidth="1"/>
    <col min="15110" max="15360" width="9.140625" style="1"/>
    <col min="15361" max="15361" width="14.42578125" style="1" customWidth="1"/>
    <col min="15362" max="15362" width="85" style="1" customWidth="1"/>
    <col min="15363" max="15363" width="25.85546875" style="1" customWidth="1"/>
    <col min="15364" max="15364" width="17" style="1" customWidth="1"/>
    <col min="15365" max="15365" width="18" style="1" customWidth="1"/>
    <col min="15366" max="15616" width="9.140625" style="1"/>
    <col min="15617" max="15617" width="14.42578125" style="1" customWidth="1"/>
    <col min="15618" max="15618" width="85" style="1" customWidth="1"/>
    <col min="15619" max="15619" width="25.85546875" style="1" customWidth="1"/>
    <col min="15620" max="15620" width="17" style="1" customWidth="1"/>
    <col min="15621" max="15621" width="18" style="1" customWidth="1"/>
    <col min="15622" max="15872" width="9.140625" style="1"/>
    <col min="15873" max="15873" width="14.42578125" style="1" customWidth="1"/>
    <col min="15874" max="15874" width="85" style="1" customWidth="1"/>
    <col min="15875" max="15875" width="25.85546875" style="1" customWidth="1"/>
    <col min="15876" max="15876" width="17" style="1" customWidth="1"/>
    <col min="15877" max="15877" width="18" style="1" customWidth="1"/>
    <col min="15878" max="16128" width="9.140625" style="1"/>
    <col min="16129" max="16129" width="14.42578125" style="1" customWidth="1"/>
    <col min="16130" max="16130" width="85" style="1" customWidth="1"/>
    <col min="16131" max="16131" width="25.85546875" style="1" customWidth="1"/>
    <col min="16132" max="16132" width="17" style="1" customWidth="1"/>
    <col min="16133" max="16133" width="18" style="1" customWidth="1"/>
    <col min="16134" max="16384" width="9.140625" style="1"/>
  </cols>
  <sheetData>
    <row r="1" spans="1:10" x14ac:dyDescent="0.25">
      <c r="D1" s="3"/>
    </row>
    <row r="2" spans="1:10" ht="15.6" customHeight="1" x14ac:dyDescent="0.25">
      <c r="A2" s="131"/>
      <c r="B2" s="132"/>
      <c r="C2" s="132"/>
      <c r="D2" s="132"/>
      <c r="E2" s="132"/>
      <c r="F2" s="4"/>
      <c r="G2" s="4"/>
      <c r="H2" s="4"/>
      <c r="I2" s="4"/>
      <c r="J2" s="4"/>
    </row>
    <row r="3" spans="1:10" x14ac:dyDescent="0.25">
      <c r="A3" s="132"/>
      <c r="B3" s="132"/>
      <c r="C3" s="132"/>
      <c r="D3" s="132"/>
      <c r="E3" s="132"/>
      <c r="F3" s="4"/>
      <c r="G3" s="4"/>
      <c r="H3" s="4"/>
      <c r="I3" s="4"/>
      <c r="J3" s="4"/>
    </row>
    <row r="4" spans="1:10" x14ac:dyDescent="0.25">
      <c r="A4" s="5"/>
      <c r="B4" s="6"/>
    </row>
    <row r="5" spans="1:10" x14ac:dyDescent="0.25">
      <c r="A5" s="133" t="s">
        <v>0</v>
      </c>
      <c r="B5" s="133"/>
      <c r="C5" s="133"/>
      <c r="D5" s="134"/>
      <c r="E5" s="134"/>
    </row>
    <row r="6" spans="1:10" x14ac:dyDescent="0.25">
      <c r="A6" s="135"/>
      <c r="B6" s="135"/>
    </row>
    <row r="7" spans="1:10" ht="12" customHeight="1" thickBot="1" x14ac:dyDescent="0.3">
      <c r="A7" s="136"/>
      <c r="B7" s="135"/>
    </row>
    <row r="8" spans="1:10" x14ac:dyDescent="0.25">
      <c r="A8" s="137" t="s">
        <v>1</v>
      </c>
      <c r="B8" s="139" t="s">
        <v>2</v>
      </c>
      <c r="C8" s="141" t="s">
        <v>3</v>
      </c>
      <c r="D8" s="143" t="s">
        <v>4</v>
      </c>
      <c r="E8" s="145" t="s">
        <v>5</v>
      </c>
    </row>
    <row r="9" spans="1:10" ht="46.5" customHeight="1" thickBot="1" x14ac:dyDescent="0.3">
      <c r="A9" s="138"/>
      <c r="B9" s="140"/>
      <c r="C9" s="142"/>
      <c r="D9" s="144"/>
      <c r="E9" s="146"/>
    </row>
    <row r="10" spans="1:10" ht="21.75" customHeight="1" x14ac:dyDescent="0.25">
      <c r="A10" s="7"/>
      <c r="B10" s="8"/>
      <c r="C10" s="9"/>
      <c r="D10" s="10"/>
      <c r="E10" s="11"/>
    </row>
    <row r="11" spans="1:10" ht="15" customHeight="1" x14ac:dyDescent="0.25">
      <c r="A11" s="12"/>
      <c r="B11" s="13" t="s">
        <v>6</v>
      </c>
      <c r="C11" s="14"/>
      <c r="D11" s="15"/>
      <c r="E11" s="16"/>
    </row>
    <row r="12" spans="1:10" ht="15" customHeight="1" x14ac:dyDescent="0.25">
      <c r="A12" s="17"/>
      <c r="B12" s="18" t="s">
        <v>7</v>
      </c>
      <c r="C12" s="19">
        <f>C13+C16+C29+C32+C45+C49+C53+C61+C65</f>
        <v>3695091</v>
      </c>
      <c r="D12" s="19">
        <f>D13+D16+D29+D32+D45+D49+D53+D61+D65</f>
        <v>11834</v>
      </c>
      <c r="E12" s="20">
        <f>E13+E16+E29+E32+E45+E49+E53+E61+E65</f>
        <v>3706925</v>
      </c>
    </row>
    <row r="13" spans="1:10" ht="15" customHeight="1" x14ac:dyDescent="0.25">
      <c r="A13" s="21">
        <v>1100</v>
      </c>
      <c r="B13" s="18" t="s">
        <v>8</v>
      </c>
      <c r="C13" s="22">
        <f>SUM(C14:C14)</f>
        <v>2007749</v>
      </c>
      <c r="D13" s="23">
        <f>SUM(D14:D14)</f>
        <v>0</v>
      </c>
      <c r="E13" s="24">
        <f>SUM(E14:E14)</f>
        <v>2007749</v>
      </c>
    </row>
    <row r="14" spans="1:10" ht="15" customHeight="1" x14ac:dyDescent="0.25">
      <c r="A14" s="25" t="s">
        <v>9</v>
      </c>
      <c r="B14" s="26" t="s">
        <v>10</v>
      </c>
      <c r="C14" s="27">
        <v>2007749</v>
      </c>
      <c r="D14" s="28"/>
      <c r="E14" s="29">
        <f>C14+D14</f>
        <v>2007749</v>
      </c>
    </row>
    <row r="15" spans="1:10" ht="15" customHeight="1" x14ac:dyDescent="0.25">
      <c r="A15" s="25"/>
      <c r="B15" s="26" t="s">
        <v>11</v>
      </c>
      <c r="C15" s="27"/>
      <c r="D15" s="28"/>
      <c r="E15" s="30"/>
    </row>
    <row r="16" spans="1:10" s="31" customFormat="1" ht="15" customHeight="1" x14ac:dyDescent="0.25">
      <c r="A16" s="21" t="s">
        <v>12</v>
      </c>
      <c r="B16" s="18" t="s">
        <v>13</v>
      </c>
      <c r="C16" s="22">
        <f>C17+C21+C25</f>
        <v>165255</v>
      </c>
      <c r="D16" s="23">
        <f>D17+D21+D25</f>
        <v>0</v>
      </c>
      <c r="E16" s="24">
        <f>E17+E21+E25</f>
        <v>165255</v>
      </c>
    </row>
    <row r="17" spans="1:5" s="31" customFormat="1" ht="15" customHeight="1" x14ac:dyDescent="0.25">
      <c r="A17" s="21"/>
      <c r="B17" s="18" t="s">
        <v>14</v>
      </c>
      <c r="C17" s="22">
        <f>SUM(C18:C20)</f>
        <v>52220</v>
      </c>
      <c r="D17" s="23">
        <f>SUM(D18:D20)</f>
        <v>0</v>
      </c>
      <c r="E17" s="24">
        <f>SUM(E18:E20)</f>
        <v>52220</v>
      </c>
    </row>
    <row r="18" spans="1:5" ht="15" customHeight="1" x14ac:dyDescent="0.25">
      <c r="A18" s="25" t="s">
        <v>15</v>
      </c>
      <c r="B18" s="26" t="s">
        <v>16</v>
      </c>
      <c r="C18" s="27">
        <v>48800</v>
      </c>
      <c r="D18" s="28"/>
      <c r="E18" s="29">
        <f>C18+D18</f>
        <v>48800</v>
      </c>
    </row>
    <row r="19" spans="1:5" ht="15" customHeight="1" x14ac:dyDescent="0.25">
      <c r="A19" s="25" t="s">
        <v>17</v>
      </c>
      <c r="B19" s="26" t="s">
        <v>18</v>
      </c>
      <c r="C19" s="27">
        <v>570</v>
      </c>
      <c r="D19" s="28"/>
      <c r="E19" s="29">
        <f>C19+D19</f>
        <v>570</v>
      </c>
    </row>
    <row r="20" spans="1:5" ht="15" customHeight="1" x14ac:dyDescent="0.25">
      <c r="A20" s="25" t="s">
        <v>19</v>
      </c>
      <c r="B20" s="26" t="s">
        <v>20</v>
      </c>
      <c r="C20" s="27">
        <v>2850</v>
      </c>
      <c r="D20" s="28"/>
      <c r="E20" s="29">
        <f>C20+D20</f>
        <v>2850</v>
      </c>
    </row>
    <row r="21" spans="1:5" s="31" customFormat="1" ht="15" customHeight="1" x14ac:dyDescent="0.25">
      <c r="A21" s="21"/>
      <c r="B21" s="18" t="s">
        <v>21</v>
      </c>
      <c r="C21" s="22">
        <f>SUM(C22:C24)</f>
        <v>78865</v>
      </c>
      <c r="D21" s="23">
        <f>SUM(D22:D24)</f>
        <v>0</v>
      </c>
      <c r="E21" s="24">
        <f>SUM(E22:E24)</f>
        <v>78865</v>
      </c>
    </row>
    <row r="22" spans="1:5" ht="15" customHeight="1" x14ac:dyDescent="0.25">
      <c r="A22" s="25" t="s">
        <v>22</v>
      </c>
      <c r="B22" s="26" t="s">
        <v>16</v>
      </c>
      <c r="C22" s="27">
        <v>74325</v>
      </c>
      <c r="D22" s="28"/>
      <c r="E22" s="29">
        <f>C22+D22</f>
        <v>74325</v>
      </c>
    </row>
    <row r="23" spans="1:5" ht="15" customHeight="1" x14ac:dyDescent="0.25">
      <c r="A23" s="25" t="s">
        <v>23</v>
      </c>
      <c r="B23" s="26" t="s">
        <v>24</v>
      </c>
      <c r="C23" s="27">
        <v>1300</v>
      </c>
      <c r="D23" s="28"/>
      <c r="E23" s="29">
        <f>C23+D23</f>
        <v>1300</v>
      </c>
    </row>
    <row r="24" spans="1:5" ht="15" customHeight="1" x14ac:dyDescent="0.25">
      <c r="A24" s="25" t="s">
        <v>25</v>
      </c>
      <c r="B24" s="26" t="s">
        <v>20</v>
      </c>
      <c r="C24" s="27">
        <v>3240</v>
      </c>
      <c r="D24" s="28"/>
      <c r="E24" s="29">
        <f>C24+D24</f>
        <v>3240</v>
      </c>
    </row>
    <row r="25" spans="1:5" s="31" customFormat="1" ht="15" customHeight="1" x14ac:dyDescent="0.25">
      <c r="A25" s="21"/>
      <c r="B25" s="18" t="s">
        <v>26</v>
      </c>
      <c r="C25" s="22">
        <f>SUM(C26:C27)</f>
        <v>34170</v>
      </c>
      <c r="D25" s="23">
        <f>SUM(D26:D27)</f>
        <v>0</v>
      </c>
      <c r="E25" s="24">
        <f>SUM(E26:E27)</f>
        <v>34170</v>
      </c>
    </row>
    <row r="26" spans="1:5" ht="15" customHeight="1" x14ac:dyDescent="0.25">
      <c r="A26" s="25" t="s">
        <v>27</v>
      </c>
      <c r="B26" s="26" t="s">
        <v>16</v>
      </c>
      <c r="C26" s="27">
        <v>31280</v>
      </c>
      <c r="D26" s="28"/>
      <c r="E26" s="29">
        <f>C26+D26</f>
        <v>31280</v>
      </c>
    </row>
    <row r="27" spans="1:5" ht="15" customHeight="1" x14ac:dyDescent="0.25">
      <c r="A27" s="25" t="s">
        <v>28</v>
      </c>
      <c r="B27" s="26" t="s">
        <v>20</v>
      </c>
      <c r="C27" s="27">
        <v>2890</v>
      </c>
      <c r="D27" s="28"/>
      <c r="E27" s="29">
        <f>C27+D27</f>
        <v>2890</v>
      </c>
    </row>
    <row r="28" spans="1:5" ht="15" customHeight="1" x14ac:dyDescent="0.25">
      <c r="A28" s="25"/>
      <c r="B28" s="26"/>
      <c r="C28" s="27"/>
      <c r="D28" s="32"/>
      <c r="E28" s="29"/>
    </row>
    <row r="29" spans="1:5" s="31" customFormat="1" ht="15" customHeight="1" x14ac:dyDescent="0.25">
      <c r="A29" s="21" t="s">
        <v>29</v>
      </c>
      <c r="B29" s="18" t="s">
        <v>30</v>
      </c>
      <c r="C29" s="22">
        <f>SUM(C30)</f>
        <v>11970</v>
      </c>
      <c r="D29" s="22">
        <f>SUM(D30)</f>
        <v>0</v>
      </c>
      <c r="E29" s="24">
        <f>SUM(E30)</f>
        <v>11970</v>
      </c>
    </row>
    <row r="30" spans="1:5" ht="15" customHeight="1" x14ac:dyDescent="0.25">
      <c r="A30" s="25" t="s">
        <v>31</v>
      </c>
      <c r="B30" s="26" t="s">
        <v>32</v>
      </c>
      <c r="C30" s="27">
        <v>11970</v>
      </c>
      <c r="D30" s="28"/>
      <c r="E30" s="29">
        <f>C30+D30</f>
        <v>11970</v>
      </c>
    </row>
    <row r="31" spans="1:5" ht="15" customHeight="1" x14ac:dyDescent="0.25">
      <c r="A31" s="25"/>
      <c r="B31" s="26"/>
      <c r="C31" s="27"/>
      <c r="D31" s="28"/>
      <c r="E31" s="29"/>
    </row>
    <row r="32" spans="1:5" s="31" customFormat="1" ht="15" customHeight="1" x14ac:dyDescent="0.25">
      <c r="A32" s="21" t="s">
        <v>33</v>
      </c>
      <c r="B32" s="18" t="s">
        <v>34</v>
      </c>
      <c r="C32" s="22">
        <f>C33+C37</f>
        <v>5700</v>
      </c>
      <c r="D32" s="22">
        <f>D33+D37</f>
        <v>0</v>
      </c>
      <c r="E32" s="24">
        <f>E33+E37</f>
        <v>5700</v>
      </c>
    </row>
    <row r="33" spans="1:5" s="31" customFormat="1" ht="15" customHeight="1" x14ac:dyDescent="0.25">
      <c r="A33" s="21" t="s">
        <v>35</v>
      </c>
      <c r="B33" s="18" t="s">
        <v>36</v>
      </c>
      <c r="C33" s="22">
        <f>SUM(C34:C36)</f>
        <v>1080</v>
      </c>
      <c r="D33" s="22">
        <f>SUM(D34:D36)</f>
        <v>0</v>
      </c>
      <c r="E33" s="24">
        <f>SUM(E34:E36)</f>
        <v>1080</v>
      </c>
    </row>
    <row r="34" spans="1:5" ht="15" customHeight="1" x14ac:dyDescent="0.25">
      <c r="A34" s="25" t="s">
        <v>37</v>
      </c>
      <c r="B34" s="26" t="s">
        <v>38</v>
      </c>
      <c r="C34" s="27">
        <v>660</v>
      </c>
      <c r="D34" s="28"/>
      <c r="E34" s="29">
        <f>C34+D34</f>
        <v>660</v>
      </c>
    </row>
    <row r="35" spans="1:5" ht="15" customHeight="1" x14ac:dyDescent="0.25">
      <c r="A35" s="25" t="s">
        <v>39</v>
      </c>
      <c r="B35" s="26" t="s">
        <v>40</v>
      </c>
      <c r="C35" s="27">
        <v>200</v>
      </c>
      <c r="D35" s="28"/>
      <c r="E35" s="29">
        <f>C35+D35</f>
        <v>200</v>
      </c>
    </row>
    <row r="36" spans="1:5" ht="15" customHeight="1" x14ac:dyDescent="0.25">
      <c r="A36" s="25" t="s">
        <v>41</v>
      </c>
      <c r="B36" s="26" t="s">
        <v>42</v>
      </c>
      <c r="C36" s="27">
        <v>220</v>
      </c>
      <c r="D36" s="28"/>
      <c r="E36" s="29">
        <f>C36+D36</f>
        <v>220</v>
      </c>
    </row>
    <row r="37" spans="1:5" ht="15" customHeight="1" x14ac:dyDescent="0.25">
      <c r="A37" s="21" t="s">
        <v>43</v>
      </c>
      <c r="B37" s="18" t="s">
        <v>44</v>
      </c>
      <c r="C37" s="22">
        <f>SUM(C38:C43)</f>
        <v>4620</v>
      </c>
      <c r="D37" s="22">
        <f>SUM(D38:D43)</f>
        <v>0</v>
      </c>
      <c r="E37" s="24">
        <f>SUM(E38:E43)</f>
        <v>4620</v>
      </c>
    </row>
    <row r="38" spans="1:5" ht="15" customHeight="1" x14ac:dyDescent="0.25">
      <c r="A38" s="25" t="s">
        <v>45</v>
      </c>
      <c r="B38" s="26" t="s">
        <v>46</v>
      </c>
      <c r="C38" s="27">
        <v>40</v>
      </c>
      <c r="D38" s="28"/>
      <c r="E38" s="29">
        <f t="shared" ref="E38:E43" si="0">C38+D38</f>
        <v>40</v>
      </c>
    </row>
    <row r="39" spans="1:5" ht="15" customHeight="1" x14ac:dyDescent="0.25">
      <c r="A39" s="25" t="s">
        <v>47</v>
      </c>
      <c r="B39" s="26" t="s">
        <v>48</v>
      </c>
      <c r="C39" s="27">
        <v>1400</v>
      </c>
      <c r="D39" s="28"/>
      <c r="E39" s="29">
        <f t="shared" si="0"/>
        <v>1400</v>
      </c>
    </row>
    <row r="40" spans="1:5" ht="15" customHeight="1" x14ac:dyDescent="0.25">
      <c r="A40" s="25" t="s">
        <v>49</v>
      </c>
      <c r="B40" s="26" t="s">
        <v>50</v>
      </c>
      <c r="C40" s="27">
        <v>30</v>
      </c>
      <c r="D40" s="28"/>
      <c r="E40" s="29">
        <f t="shared" si="0"/>
        <v>30</v>
      </c>
    </row>
    <row r="41" spans="1:5" ht="15" customHeight="1" x14ac:dyDescent="0.25">
      <c r="A41" s="25" t="s">
        <v>51</v>
      </c>
      <c r="B41" s="26" t="s">
        <v>52</v>
      </c>
      <c r="C41" s="27">
        <v>20</v>
      </c>
      <c r="D41" s="28"/>
      <c r="E41" s="29">
        <f t="shared" si="0"/>
        <v>20</v>
      </c>
    </row>
    <row r="42" spans="1:5" ht="15" customHeight="1" x14ac:dyDescent="0.25">
      <c r="A42" s="25" t="s">
        <v>53</v>
      </c>
      <c r="B42" s="26" t="s">
        <v>54</v>
      </c>
      <c r="C42" s="27">
        <v>2950</v>
      </c>
      <c r="D42" s="28"/>
      <c r="E42" s="29">
        <f t="shared" si="0"/>
        <v>2950</v>
      </c>
    </row>
    <row r="43" spans="1:5" ht="15" customHeight="1" x14ac:dyDescent="0.25">
      <c r="A43" s="25"/>
      <c r="B43" s="26" t="s">
        <v>55</v>
      </c>
      <c r="C43" s="27">
        <v>180</v>
      </c>
      <c r="D43" s="28"/>
      <c r="E43" s="29">
        <f t="shared" si="0"/>
        <v>180</v>
      </c>
    </row>
    <row r="44" spans="1:5" ht="15" customHeight="1" x14ac:dyDescent="0.25">
      <c r="A44" s="25"/>
      <c r="B44" s="26"/>
      <c r="C44" s="27"/>
      <c r="D44" s="28"/>
      <c r="E44" s="30"/>
    </row>
    <row r="45" spans="1:5" ht="15" customHeight="1" x14ac:dyDescent="0.25">
      <c r="A45" s="21" t="s">
        <v>56</v>
      </c>
      <c r="B45" s="18" t="s">
        <v>57</v>
      </c>
      <c r="C45" s="22">
        <f>SUM(C46:C47)</f>
        <v>1830</v>
      </c>
      <c r="D45" s="23">
        <f>SUM(D46:D47)</f>
        <v>0</v>
      </c>
      <c r="E45" s="24">
        <f>SUM(E46:E47)</f>
        <v>1830</v>
      </c>
    </row>
    <row r="46" spans="1:5" ht="15" customHeight="1" x14ac:dyDescent="0.25">
      <c r="A46" s="25" t="s">
        <v>58</v>
      </c>
      <c r="B46" s="26" t="s">
        <v>59</v>
      </c>
      <c r="C46" s="27">
        <v>1300</v>
      </c>
      <c r="D46" s="28"/>
      <c r="E46" s="29">
        <f>C46+D46</f>
        <v>1300</v>
      </c>
    </row>
    <row r="47" spans="1:5" ht="15" customHeight="1" x14ac:dyDescent="0.25">
      <c r="A47" s="25" t="s">
        <v>60</v>
      </c>
      <c r="B47" s="26" t="s">
        <v>61</v>
      </c>
      <c r="C47" s="27">
        <v>530</v>
      </c>
      <c r="D47" s="28"/>
      <c r="E47" s="29">
        <f>C47+D47</f>
        <v>530</v>
      </c>
    </row>
    <row r="48" spans="1:5" ht="15" customHeight="1" x14ac:dyDescent="0.25">
      <c r="A48" s="25"/>
      <c r="B48" s="26"/>
      <c r="C48" s="27"/>
      <c r="D48" s="28"/>
      <c r="E48" s="30"/>
    </row>
    <row r="49" spans="1:5" ht="15" customHeight="1" x14ac:dyDescent="0.25">
      <c r="A49" s="21" t="s">
        <v>62</v>
      </c>
      <c r="B49" s="18" t="s">
        <v>63</v>
      </c>
      <c r="C49" s="22">
        <f>C50</f>
        <v>130</v>
      </c>
      <c r="D49" s="22">
        <f>D50</f>
        <v>0</v>
      </c>
      <c r="E49" s="24">
        <f>E50</f>
        <v>130</v>
      </c>
    </row>
    <row r="50" spans="1:5" ht="15" customHeight="1" x14ac:dyDescent="0.25">
      <c r="A50" s="21" t="s">
        <v>64</v>
      </c>
      <c r="B50" s="18" t="s">
        <v>65</v>
      </c>
      <c r="C50" s="22">
        <f>SUM(C51:C51)</f>
        <v>130</v>
      </c>
      <c r="D50" s="23">
        <f>SUM(D51:D51)</f>
        <v>0</v>
      </c>
      <c r="E50" s="24">
        <f>SUM(E51:E51)</f>
        <v>130</v>
      </c>
    </row>
    <row r="51" spans="1:5" ht="15" customHeight="1" x14ac:dyDescent="0.25">
      <c r="A51" s="33" t="s">
        <v>66</v>
      </c>
      <c r="B51" s="26" t="s">
        <v>67</v>
      </c>
      <c r="C51" s="27">
        <v>130</v>
      </c>
      <c r="D51" s="28"/>
      <c r="E51" s="29">
        <f>C51+D51</f>
        <v>130</v>
      </c>
    </row>
    <row r="52" spans="1:5" ht="15" customHeight="1" x14ac:dyDescent="0.25">
      <c r="A52" s="34"/>
      <c r="B52" s="26"/>
      <c r="C52" s="27"/>
      <c r="D52" s="28"/>
      <c r="E52" s="29">
        <f>C52+D52</f>
        <v>0</v>
      </c>
    </row>
    <row r="53" spans="1:5" s="31" customFormat="1" ht="15" customHeight="1" x14ac:dyDescent="0.25">
      <c r="A53" s="21" t="s">
        <v>68</v>
      </c>
      <c r="B53" s="18" t="s">
        <v>69</v>
      </c>
      <c r="C53" s="22">
        <f>C54</f>
        <v>1383838</v>
      </c>
      <c r="D53" s="23">
        <f>D54</f>
        <v>11834</v>
      </c>
      <c r="E53" s="24">
        <f>E54</f>
        <v>1395672</v>
      </c>
    </row>
    <row r="54" spans="1:5" s="31" customFormat="1" ht="15" customHeight="1" x14ac:dyDescent="0.25">
      <c r="A54" s="21" t="s">
        <v>70</v>
      </c>
      <c r="B54" s="18" t="s">
        <v>71</v>
      </c>
      <c r="C54" s="22">
        <f>SUM(C55:C59)</f>
        <v>1383838</v>
      </c>
      <c r="D54" s="23">
        <f>SUM(D55:D59)</f>
        <v>11834</v>
      </c>
      <c r="E54" s="24">
        <f>SUM(E55:E59)</f>
        <v>1395672</v>
      </c>
    </row>
    <row r="55" spans="1:5" ht="15" customHeight="1" x14ac:dyDescent="0.25">
      <c r="A55" s="25" t="s">
        <v>72</v>
      </c>
      <c r="B55" s="26" t="s">
        <v>73</v>
      </c>
      <c r="C55" s="27">
        <v>770138</v>
      </c>
      <c r="D55" s="35">
        <v>2195</v>
      </c>
      <c r="E55" s="36">
        <f>C55+D55</f>
        <v>772333</v>
      </c>
    </row>
    <row r="56" spans="1:5" ht="15" customHeight="1" x14ac:dyDescent="0.25">
      <c r="A56" s="25" t="s">
        <v>74</v>
      </c>
      <c r="B56" s="26" t="s">
        <v>75</v>
      </c>
      <c r="C56" s="27"/>
      <c r="D56" s="28">
        <v>9125</v>
      </c>
      <c r="E56" s="36">
        <f>C56+D56</f>
        <v>9125</v>
      </c>
    </row>
    <row r="57" spans="1:5" ht="15" customHeight="1" x14ac:dyDescent="0.25">
      <c r="A57" s="25" t="s">
        <v>76</v>
      </c>
      <c r="B57" s="26" t="s">
        <v>77</v>
      </c>
      <c r="C57" s="27"/>
      <c r="D57" s="28">
        <v>2178</v>
      </c>
      <c r="E57" s="36">
        <f>C57+D57</f>
        <v>2178</v>
      </c>
    </row>
    <row r="58" spans="1:5" ht="15" customHeight="1" x14ac:dyDescent="0.25">
      <c r="A58" s="25" t="s">
        <v>78</v>
      </c>
      <c r="B58" s="26" t="s">
        <v>79</v>
      </c>
      <c r="C58" s="27">
        <v>1664</v>
      </c>
      <c r="D58" s="28">
        <v>-1664</v>
      </c>
      <c r="E58" s="36">
        <f>C58+D58</f>
        <v>0</v>
      </c>
    </row>
    <row r="59" spans="1:5" ht="15" customHeight="1" x14ac:dyDescent="0.25">
      <c r="A59" s="25" t="s">
        <v>80</v>
      </c>
      <c r="B59" s="26" t="s">
        <v>81</v>
      </c>
      <c r="C59" s="27">
        <v>612036</v>
      </c>
      <c r="D59" s="28"/>
      <c r="E59" s="36">
        <f>C59+D59</f>
        <v>612036</v>
      </c>
    </row>
    <row r="60" spans="1:5" s="31" customFormat="1" ht="15" customHeight="1" x14ac:dyDescent="0.25">
      <c r="A60" s="21"/>
      <c r="B60" s="18"/>
      <c r="C60" s="27"/>
      <c r="D60" s="37"/>
      <c r="E60" s="38"/>
    </row>
    <row r="61" spans="1:5" s="31" customFormat="1" ht="15" customHeight="1" x14ac:dyDescent="0.25">
      <c r="A61" s="21" t="s">
        <v>82</v>
      </c>
      <c r="B61" s="18" t="s">
        <v>83</v>
      </c>
      <c r="C61" s="22">
        <f>C62</f>
        <v>23150</v>
      </c>
      <c r="D61" s="23">
        <f>D62</f>
        <v>0</v>
      </c>
      <c r="E61" s="24">
        <f>E62</f>
        <v>23150</v>
      </c>
    </row>
    <row r="62" spans="1:5" s="31" customFormat="1" ht="15" customHeight="1" x14ac:dyDescent="0.25">
      <c r="A62" s="21" t="s">
        <v>84</v>
      </c>
      <c r="B62" s="18" t="s">
        <v>85</v>
      </c>
      <c r="C62" s="22">
        <f>SUM(C63:C63)</f>
        <v>23150</v>
      </c>
      <c r="D62" s="23">
        <f>SUM(D63:D63)</f>
        <v>0</v>
      </c>
      <c r="E62" s="24">
        <f>SUM(E63:E63)</f>
        <v>23150</v>
      </c>
    </row>
    <row r="63" spans="1:5" ht="15" customHeight="1" x14ac:dyDescent="0.25">
      <c r="A63" s="25" t="s">
        <v>86</v>
      </c>
      <c r="B63" s="26" t="s">
        <v>85</v>
      </c>
      <c r="C63" s="27">
        <v>23150</v>
      </c>
      <c r="D63" s="28"/>
      <c r="E63" s="29">
        <f>C63+D63</f>
        <v>23150</v>
      </c>
    </row>
    <row r="64" spans="1:5" ht="15" customHeight="1" x14ac:dyDescent="0.25">
      <c r="A64" s="25"/>
      <c r="B64" s="26"/>
      <c r="C64" s="27"/>
      <c r="D64" s="28"/>
      <c r="E64" s="30"/>
    </row>
    <row r="65" spans="1:7" s="31" customFormat="1" ht="15" customHeight="1" x14ac:dyDescent="0.25">
      <c r="A65" s="21" t="s">
        <v>87</v>
      </c>
      <c r="B65" s="18" t="s">
        <v>88</v>
      </c>
      <c r="C65" s="22">
        <f>C66+C67+C68+C70+C75</f>
        <v>95469</v>
      </c>
      <c r="D65" s="22">
        <f>D66+D67+D68+D70+D75</f>
        <v>0</v>
      </c>
      <c r="E65" s="24">
        <f>E66+E67+E68+E70+E75</f>
        <v>95469</v>
      </c>
    </row>
    <row r="66" spans="1:7" ht="15" customHeight="1" x14ac:dyDescent="0.25">
      <c r="A66" s="25" t="s">
        <v>89</v>
      </c>
      <c r="B66" s="26" t="s">
        <v>90</v>
      </c>
      <c r="C66" s="27">
        <v>18000</v>
      </c>
      <c r="D66" s="28"/>
      <c r="E66" s="29">
        <f>C66+D66</f>
        <v>18000</v>
      </c>
    </row>
    <row r="67" spans="1:7" ht="15" customHeight="1" x14ac:dyDescent="0.25">
      <c r="A67" s="25" t="s">
        <v>91</v>
      </c>
      <c r="B67" s="26" t="s">
        <v>92</v>
      </c>
      <c r="C67" s="27">
        <v>43000</v>
      </c>
      <c r="D67" s="28"/>
      <c r="E67" s="29">
        <f>C67+D67</f>
        <v>43000</v>
      </c>
    </row>
    <row r="68" spans="1:7" ht="15" customHeight="1" x14ac:dyDescent="0.25">
      <c r="A68" s="21" t="s">
        <v>93</v>
      </c>
      <c r="B68" s="18" t="s">
        <v>94</v>
      </c>
      <c r="C68" s="22">
        <f>C69</f>
        <v>30</v>
      </c>
      <c r="D68" s="23">
        <f>D69</f>
        <v>0</v>
      </c>
      <c r="E68" s="24">
        <f>E69</f>
        <v>30</v>
      </c>
    </row>
    <row r="69" spans="1:7" ht="15" customHeight="1" x14ac:dyDescent="0.25">
      <c r="A69" s="25" t="s">
        <v>93</v>
      </c>
      <c r="B69" s="26" t="s">
        <v>94</v>
      </c>
      <c r="C69" s="27">
        <v>30</v>
      </c>
      <c r="D69" s="28"/>
      <c r="E69" s="29">
        <f>C69+D69</f>
        <v>30</v>
      </c>
    </row>
    <row r="70" spans="1:7" ht="15" customHeight="1" x14ac:dyDescent="0.25">
      <c r="A70" s="21" t="s">
        <v>95</v>
      </c>
      <c r="B70" s="18" t="s">
        <v>96</v>
      </c>
      <c r="C70" s="22">
        <f>SUM(C71:C74)</f>
        <v>33134</v>
      </c>
      <c r="D70" s="23">
        <f>SUM(D71:D74)</f>
        <v>0</v>
      </c>
      <c r="E70" s="24">
        <f>SUM(E71:E74)</f>
        <v>33134</v>
      </c>
    </row>
    <row r="71" spans="1:7" ht="15" customHeight="1" x14ac:dyDescent="0.25">
      <c r="A71" s="25" t="s">
        <v>97</v>
      </c>
      <c r="B71" s="26" t="s">
        <v>98</v>
      </c>
      <c r="C71" s="27">
        <v>1884</v>
      </c>
      <c r="D71" s="28"/>
      <c r="E71" s="29">
        <f>C71+D71</f>
        <v>1884</v>
      </c>
    </row>
    <row r="72" spans="1:7" ht="15" customHeight="1" x14ac:dyDescent="0.25">
      <c r="A72" s="25" t="s">
        <v>99</v>
      </c>
      <c r="B72" s="26" t="s">
        <v>100</v>
      </c>
      <c r="C72" s="27">
        <v>17400</v>
      </c>
      <c r="D72" s="28"/>
      <c r="E72" s="29">
        <f>C72+D72</f>
        <v>17400</v>
      </c>
    </row>
    <row r="73" spans="1:7" ht="15" customHeight="1" x14ac:dyDescent="0.25">
      <c r="A73" s="25" t="s">
        <v>101</v>
      </c>
      <c r="B73" s="26" t="s">
        <v>102</v>
      </c>
      <c r="C73" s="27">
        <v>2900</v>
      </c>
      <c r="D73" s="28"/>
      <c r="E73" s="29">
        <f>C73+D73</f>
        <v>2900</v>
      </c>
    </row>
    <row r="74" spans="1:7" ht="15" customHeight="1" x14ac:dyDescent="0.25">
      <c r="A74" s="25" t="s">
        <v>103</v>
      </c>
      <c r="B74" s="26" t="s">
        <v>104</v>
      </c>
      <c r="C74" s="27">
        <v>10950</v>
      </c>
      <c r="D74" s="28"/>
      <c r="E74" s="29">
        <f>C74+D74</f>
        <v>10950</v>
      </c>
    </row>
    <row r="75" spans="1:7" s="31" customFormat="1" ht="15" customHeight="1" x14ac:dyDescent="0.25">
      <c r="A75" s="21" t="s">
        <v>105</v>
      </c>
      <c r="B75" s="18" t="s">
        <v>106</v>
      </c>
      <c r="C75" s="22">
        <f>SUM(C76:C77)</f>
        <v>1305</v>
      </c>
      <c r="D75" s="22">
        <f>SUM(D76:D77)</f>
        <v>0</v>
      </c>
      <c r="E75" s="24">
        <f>SUM(E76:E77)</f>
        <v>1305</v>
      </c>
    </row>
    <row r="76" spans="1:7" ht="15" customHeight="1" x14ac:dyDescent="0.25">
      <c r="A76" s="25" t="s">
        <v>107</v>
      </c>
      <c r="B76" s="26" t="s">
        <v>108</v>
      </c>
      <c r="C76" s="27">
        <v>105</v>
      </c>
      <c r="D76" s="27"/>
      <c r="E76" s="36">
        <f>C76+D76</f>
        <v>105</v>
      </c>
    </row>
    <row r="77" spans="1:7" ht="15" customHeight="1" x14ac:dyDescent="0.25">
      <c r="A77" s="25" t="s">
        <v>109</v>
      </c>
      <c r="B77" s="26" t="s">
        <v>110</v>
      </c>
      <c r="C77" s="27">
        <f>700+500</f>
        <v>1200</v>
      </c>
      <c r="D77" s="28"/>
      <c r="E77" s="29">
        <f>C77+D77</f>
        <v>1200</v>
      </c>
    </row>
    <row r="78" spans="1:7" ht="15" customHeight="1" x14ac:dyDescent="0.25">
      <c r="A78" s="25"/>
      <c r="B78" s="26"/>
      <c r="C78" s="35"/>
      <c r="D78" s="28"/>
      <c r="E78" s="29"/>
    </row>
    <row r="79" spans="1:7" s="41" customFormat="1" ht="15" customHeight="1" x14ac:dyDescent="0.25">
      <c r="A79" s="12"/>
      <c r="B79" s="13" t="s">
        <v>111</v>
      </c>
      <c r="C79" s="39">
        <f>C81+C91+C95+C103+C111+C124+C178</f>
        <v>3647112</v>
      </c>
      <c r="D79" s="39">
        <f>D81+D91+D95+D103+D111+D124+D178</f>
        <v>297908.51</v>
      </c>
      <c r="E79" s="40">
        <f>E81+E91+E95+E103+E111+E124+E178</f>
        <v>3945020.51</v>
      </c>
      <c r="G79" s="42"/>
    </row>
    <row r="80" spans="1:7" ht="15" customHeight="1" x14ac:dyDescent="0.25">
      <c r="A80" s="25"/>
      <c r="B80" s="26"/>
      <c r="C80" s="35"/>
      <c r="D80" s="28"/>
      <c r="E80" s="29"/>
    </row>
    <row r="81" spans="1:5" s="47" customFormat="1" ht="15" customHeight="1" x14ac:dyDescent="0.25">
      <c r="A81" s="43" t="s">
        <v>112</v>
      </c>
      <c r="B81" s="44" t="s">
        <v>113</v>
      </c>
      <c r="C81" s="45">
        <f>C82+C86+C88</f>
        <v>257354</v>
      </c>
      <c r="D81" s="45">
        <f>D82+D86+D88</f>
        <v>-6400</v>
      </c>
      <c r="E81" s="46">
        <f>E82+E86+E88</f>
        <v>250954</v>
      </c>
    </row>
    <row r="82" spans="1:5" s="31" customFormat="1" ht="15" customHeight="1" x14ac:dyDescent="0.25">
      <c r="A82" s="43" t="s">
        <v>114</v>
      </c>
      <c r="B82" s="48" t="s">
        <v>115</v>
      </c>
      <c r="C82" s="45">
        <f>SUM(C83:C85)</f>
        <v>203329</v>
      </c>
      <c r="D82" s="45">
        <f>SUM(D83:D87)</f>
        <v>5000</v>
      </c>
      <c r="E82" s="46">
        <f>SUM(E83:E85)</f>
        <v>208329</v>
      </c>
    </row>
    <row r="83" spans="1:5" s="2" customFormat="1" ht="15" customHeight="1" x14ac:dyDescent="0.25">
      <c r="A83" s="49" t="s">
        <v>116</v>
      </c>
      <c r="B83" s="50" t="s">
        <v>117</v>
      </c>
      <c r="C83" s="51">
        <v>8756</v>
      </c>
      <c r="D83" s="51"/>
      <c r="E83" s="52">
        <f>SUM(C83:D83)</f>
        <v>8756</v>
      </c>
    </row>
    <row r="84" spans="1:5" s="2" customFormat="1" ht="15" customHeight="1" x14ac:dyDescent="0.25">
      <c r="A84" s="49" t="s">
        <v>114</v>
      </c>
      <c r="B84" s="50" t="s">
        <v>118</v>
      </c>
      <c r="C84" s="51">
        <v>183718</v>
      </c>
      <c r="D84" s="51">
        <v>5000</v>
      </c>
      <c r="E84" s="52">
        <f>SUM(C84:D84)</f>
        <v>188718</v>
      </c>
    </row>
    <row r="85" spans="1:5" s="2" customFormat="1" ht="15" customHeight="1" x14ac:dyDescent="0.25">
      <c r="A85" s="49" t="s">
        <v>114</v>
      </c>
      <c r="B85" s="50" t="s">
        <v>119</v>
      </c>
      <c r="C85" s="51">
        <v>10855</v>
      </c>
      <c r="D85" s="51"/>
      <c r="E85" s="52">
        <f>SUM(C85:D85)</f>
        <v>10855</v>
      </c>
    </row>
    <row r="86" spans="1:5" s="2" customFormat="1" ht="15" customHeight="1" x14ac:dyDescent="0.25">
      <c r="A86" s="53" t="s">
        <v>120</v>
      </c>
      <c r="B86" s="54" t="s">
        <v>121</v>
      </c>
      <c r="C86" s="45">
        <f>SUM(C87:C87)</f>
        <v>6325</v>
      </c>
      <c r="D86" s="45">
        <f>SUM(D87:D87)</f>
        <v>0</v>
      </c>
      <c r="E86" s="46">
        <f>SUM(E87:E87)</f>
        <v>6325</v>
      </c>
    </row>
    <row r="87" spans="1:5" s="2" customFormat="1" ht="15" customHeight="1" x14ac:dyDescent="0.25">
      <c r="A87" s="49" t="s">
        <v>122</v>
      </c>
      <c r="B87" s="50" t="s">
        <v>123</v>
      </c>
      <c r="C87" s="51">
        <v>6325</v>
      </c>
      <c r="D87" s="51"/>
      <c r="E87" s="52">
        <f>SUM(C87:D87)</f>
        <v>6325</v>
      </c>
    </row>
    <row r="88" spans="1:5" s="2" customFormat="1" ht="15" customHeight="1" x14ac:dyDescent="0.25">
      <c r="A88" s="53" t="s">
        <v>124</v>
      </c>
      <c r="B88" s="54" t="s">
        <v>125</v>
      </c>
      <c r="C88" s="45">
        <f>SUM(C89:C89)</f>
        <v>47700</v>
      </c>
      <c r="D88" s="45">
        <f>SUM(D89:D89)</f>
        <v>-11400</v>
      </c>
      <c r="E88" s="46">
        <f>SUM(E89:E89)</f>
        <v>36300</v>
      </c>
    </row>
    <row r="89" spans="1:5" s="2" customFormat="1" ht="15" customHeight="1" x14ac:dyDescent="0.25">
      <c r="A89" s="49" t="s">
        <v>126</v>
      </c>
      <c r="B89" s="50" t="s">
        <v>127</v>
      </c>
      <c r="C89" s="51">
        <v>47700</v>
      </c>
      <c r="D89" s="51">
        <v>-11400</v>
      </c>
      <c r="E89" s="52">
        <f>SUM(C89:D89)</f>
        <v>36300</v>
      </c>
    </row>
    <row r="90" spans="1:5" s="2" customFormat="1" ht="15" customHeight="1" x14ac:dyDescent="0.25">
      <c r="A90" s="49"/>
      <c r="B90" s="50"/>
      <c r="C90" s="51"/>
      <c r="D90" s="51"/>
      <c r="E90" s="52"/>
    </row>
    <row r="91" spans="1:5" s="2" customFormat="1" ht="15" customHeight="1" x14ac:dyDescent="0.25">
      <c r="A91" s="53" t="s">
        <v>128</v>
      </c>
      <c r="B91" s="55" t="s">
        <v>129</v>
      </c>
      <c r="C91" s="45">
        <f>C92</f>
        <v>49645</v>
      </c>
      <c r="D91" s="45">
        <f>D92</f>
        <v>0</v>
      </c>
      <c r="E91" s="46">
        <f>E92</f>
        <v>49645</v>
      </c>
    </row>
    <row r="92" spans="1:5" s="3" customFormat="1" ht="15" customHeight="1" x14ac:dyDescent="0.25">
      <c r="A92" s="53" t="s">
        <v>130</v>
      </c>
      <c r="B92" s="55" t="s">
        <v>131</v>
      </c>
      <c r="C92" s="45">
        <f>SUM(C93:C93)</f>
        <v>49645</v>
      </c>
      <c r="D92" s="45">
        <f>SUM(D93:D93)</f>
        <v>0</v>
      </c>
      <c r="E92" s="46">
        <f>SUM(E93:E93)</f>
        <v>49645</v>
      </c>
    </row>
    <row r="93" spans="1:5" s="3" customFormat="1" ht="15" customHeight="1" x14ac:dyDescent="0.25">
      <c r="A93" s="49" t="s">
        <v>132</v>
      </c>
      <c r="B93" s="56" t="s">
        <v>133</v>
      </c>
      <c r="C93" s="51">
        <v>49645</v>
      </c>
      <c r="D93" s="51"/>
      <c r="E93" s="52">
        <f>SUM(C93:D93)</f>
        <v>49645</v>
      </c>
    </row>
    <row r="94" spans="1:5" s="3" customFormat="1" ht="15" customHeight="1" x14ac:dyDescent="0.25">
      <c r="A94" s="49"/>
      <c r="B94" s="56"/>
      <c r="C94" s="51"/>
      <c r="D94" s="51"/>
      <c r="E94" s="52"/>
    </row>
    <row r="95" spans="1:5" s="2" customFormat="1" ht="15" customHeight="1" x14ac:dyDescent="0.25">
      <c r="A95" s="53" t="s">
        <v>134</v>
      </c>
      <c r="B95" s="55" t="s">
        <v>135</v>
      </c>
      <c r="C95" s="45">
        <f>C96+C99</f>
        <v>112724</v>
      </c>
      <c r="D95" s="45">
        <f>D96+D99</f>
        <v>0</v>
      </c>
      <c r="E95" s="46">
        <f>E96+E99</f>
        <v>112724</v>
      </c>
    </row>
    <row r="96" spans="1:5" s="2" customFormat="1" ht="15" customHeight="1" x14ac:dyDescent="0.25">
      <c r="A96" s="53" t="s">
        <v>136</v>
      </c>
      <c r="B96" s="55" t="s">
        <v>137</v>
      </c>
      <c r="C96" s="45">
        <f>SUM(C97:C98)</f>
        <v>23844</v>
      </c>
      <c r="D96" s="45">
        <f>SUM(D97:D98)</f>
        <v>0</v>
      </c>
      <c r="E96" s="46">
        <f>SUM(E97:E98)</f>
        <v>23844</v>
      </c>
    </row>
    <row r="97" spans="1:5" s="58" customFormat="1" ht="15" customHeight="1" x14ac:dyDescent="0.25">
      <c r="A97" s="49" t="s">
        <v>136</v>
      </c>
      <c r="B97" s="56" t="s">
        <v>138</v>
      </c>
      <c r="C97" s="57">
        <v>6510</v>
      </c>
      <c r="D97" s="57"/>
      <c r="E97" s="52">
        <f>SUM(C97:D97)</f>
        <v>6510</v>
      </c>
    </row>
    <row r="98" spans="1:5" s="59" customFormat="1" ht="15" customHeight="1" x14ac:dyDescent="0.25">
      <c r="A98" s="49" t="s">
        <v>136</v>
      </c>
      <c r="B98" s="56" t="s">
        <v>139</v>
      </c>
      <c r="C98" s="57">
        <v>17334</v>
      </c>
      <c r="D98" s="57"/>
      <c r="E98" s="52">
        <f>SUM(C98:D98)</f>
        <v>17334</v>
      </c>
    </row>
    <row r="99" spans="1:5" s="59" customFormat="1" ht="15" customHeight="1" x14ac:dyDescent="0.25">
      <c r="A99" s="53" t="s">
        <v>140</v>
      </c>
      <c r="B99" s="54" t="s">
        <v>141</v>
      </c>
      <c r="C99" s="45">
        <f>SUM(C100:C101)</f>
        <v>88880</v>
      </c>
      <c r="D99" s="45">
        <f>SUM(D100:D101)</f>
        <v>0</v>
      </c>
      <c r="E99" s="46">
        <f>SUM(E100:E101)</f>
        <v>88880</v>
      </c>
    </row>
    <row r="100" spans="1:5" s="59" customFormat="1" ht="15" customHeight="1" x14ac:dyDescent="0.25">
      <c r="A100" s="49" t="s">
        <v>142</v>
      </c>
      <c r="B100" s="50" t="s">
        <v>143</v>
      </c>
      <c r="C100" s="51">
        <v>18480</v>
      </c>
      <c r="D100" s="51"/>
      <c r="E100" s="52">
        <f>SUM(C100:D100)</f>
        <v>18480</v>
      </c>
    </row>
    <row r="101" spans="1:5" s="59" customFormat="1" ht="15" customHeight="1" x14ac:dyDescent="0.25">
      <c r="A101" s="49" t="s">
        <v>142</v>
      </c>
      <c r="B101" s="50" t="s">
        <v>144</v>
      </c>
      <c r="C101" s="51">
        <v>70400</v>
      </c>
      <c r="D101" s="51"/>
      <c r="E101" s="52">
        <f>SUM(C101:D101)</f>
        <v>70400</v>
      </c>
    </row>
    <row r="102" spans="1:5" s="2" customFormat="1" ht="15" customHeight="1" x14ac:dyDescent="0.25">
      <c r="A102" s="60"/>
      <c r="B102" s="61"/>
      <c r="C102" s="51"/>
      <c r="D102" s="51"/>
      <c r="E102" s="52"/>
    </row>
    <row r="103" spans="1:5" s="2" customFormat="1" ht="15" customHeight="1" x14ac:dyDescent="0.25">
      <c r="A103" s="53" t="s">
        <v>145</v>
      </c>
      <c r="B103" s="54" t="s">
        <v>146</v>
      </c>
      <c r="C103" s="45">
        <f>C104+C106</f>
        <v>481984</v>
      </c>
      <c r="D103" s="45">
        <f>D104+D106</f>
        <v>184250</v>
      </c>
      <c r="E103" s="46">
        <f>E104+E106</f>
        <v>666234</v>
      </c>
    </row>
    <row r="104" spans="1:5" s="2" customFormat="1" ht="15" customHeight="1" x14ac:dyDescent="0.25">
      <c r="A104" s="53" t="s">
        <v>147</v>
      </c>
      <c r="B104" s="54" t="s">
        <v>148</v>
      </c>
      <c r="C104" s="45">
        <f>SUM(C105:C105)</f>
        <v>27280</v>
      </c>
      <c r="D104" s="45">
        <f>SUM(D105:D105)</f>
        <v>0</v>
      </c>
      <c r="E104" s="46">
        <f>SUM(E105:E105)</f>
        <v>27280</v>
      </c>
    </row>
    <row r="105" spans="1:5" s="3" customFormat="1" ht="15" customHeight="1" x14ac:dyDescent="0.25">
      <c r="A105" s="62" t="s">
        <v>147</v>
      </c>
      <c r="B105" s="50" t="s">
        <v>149</v>
      </c>
      <c r="C105" s="57">
        <v>27280</v>
      </c>
      <c r="D105" s="57"/>
      <c r="E105" s="63">
        <f>SUM(C105:D105)</f>
        <v>27280</v>
      </c>
    </row>
    <row r="106" spans="1:5" s="3" customFormat="1" ht="15" customHeight="1" x14ac:dyDescent="0.25">
      <c r="A106" s="53" t="s">
        <v>150</v>
      </c>
      <c r="B106" s="54" t="s">
        <v>151</v>
      </c>
      <c r="C106" s="45">
        <f>SUM(C107:C109)</f>
        <v>454704</v>
      </c>
      <c r="D106" s="45">
        <f>SUM(D107:D109)</f>
        <v>184250</v>
      </c>
      <c r="E106" s="46">
        <f>SUM(E107:E109)</f>
        <v>638954</v>
      </c>
    </row>
    <row r="107" spans="1:5" s="2" customFormat="1" ht="15" customHeight="1" x14ac:dyDescent="0.25">
      <c r="A107" s="60" t="s">
        <v>150</v>
      </c>
      <c r="B107" s="61" t="s">
        <v>152</v>
      </c>
      <c r="C107" s="51">
        <v>1950</v>
      </c>
      <c r="D107" s="51"/>
      <c r="E107" s="52">
        <f>SUM(C107:D107)</f>
        <v>1950</v>
      </c>
    </row>
    <row r="108" spans="1:5" s="3" customFormat="1" ht="15" customHeight="1" x14ac:dyDescent="0.25">
      <c r="A108" s="60" t="s">
        <v>150</v>
      </c>
      <c r="B108" s="61" t="s">
        <v>153</v>
      </c>
      <c r="C108" s="51">
        <v>443754</v>
      </c>
      <c r="D108" s="51">
        <v>184250</v>
      </c>
      <c r="E108" s="52">
        <f>SUM(C108:D108)</f>
        <v>628004</v>
      </c>
    </row>
    <row r="109" spans="1:5" s="2" customFormat="1" ht="15" customHeight="1" x14ac:dyDescent="0.25">
      <c r="A109" s="60" t="s">
        <v>150</v>
      </c>
      <c r="B109" s="61" t="s">
        <v>154</v>
      </c>
      <c r="C109" s="51">
        <v>9000</v>
      </c>
      <c r="D109" s="51"/>
      <c r="E109" s="52">
        <f>SUM(C109:D109)</f>
        <v>9000</v>
      </c>
    </row>
    <row r="110" spans="1:5" s="2" customFormat="1" ht="15" customHeight="1" x14ac:dyDescent="0.25">
      <c r="A110" s="60"/>
      <c r="B110" s="61"/>
      <c r="C110" s="51"/>
      <c r="D110" s="51"/>
      <c r="E110" s="52"/>
    </row>
    <row r="111" spans="1:5" s="2" customFormat="1" ht="15" customHeight="1" x14ac:dyDescent="0.25">
      <c r="A111" s="53" t="s">
        <v>155</v>
      </c>
      <c r="B111" s="54" t="s">
        <v>156</v>
      </c>
      <c r="C111" s="45">
        <f>C112+C114+C116+C121</f>
        <v>283145</v>
      </c>
      <c r="D111" s="45">
        <f>D112+D114+D116+D121</f>
        <v>11150</v>
      </c>
      <c r="E111" s="46">
        <f>E112+E114+E116+E121</f>
        <v>294295</v>
      </c>
    </row>
    <row r="112" spans="1:5" s="3" customFormat="1" ht="15" customHeight="1" x14ac:dyDescent="0.25">
      <c r="A112" s="53" t="s">
        <v>157</v>
      </c>
      <c r="B112" s="54" t="s">
        <v>158</v>
      </c>
      <c r="C112" s="45">
        <f>SUM(C113:C113)</f>
        <v>8770</v>
      </c>
      <c r="D112" s="45">
        <f>SUM(D113:D113)</f>
        <v>0</v>
      </c>
      <c r="E112" s="46">
        <f>SUM(E113:E113)</f>
        <v>8770</v>
      </c>
    </row>
    <row r="113" spans="1:5" s="3" customFormat="1" ht="15" customHeight="1" x14ac:dyDescent="0.25">
      <c r="A113" s="60" t="s">
        <v>157</v>
      </c>
      <c r="B113" s="61" t="s">
        <v>159</v>
      </c>
      <c r="C113" s="51">
        <v>8770</v>
      </c>
      <c r="D113" s="51"/>
      <c r="E113" s="52">
        <f>SUM(C113:D113)</f>
        <v>8770</v>
      </c>
    </row>
    <row r="114" spans="1:5" s="2" customFormat="1" ht="15" customHeight="1" x14ac:dyDescent="0.25">
      <c r="A114" s="53" t="s">
        <v>160</v>
      </c>
      <c r="B114" s="54" t="s">
        <v>161</v>
      </c>
      <c r="C114" s="45">
        <f>SUM(C115:C115)</f>
        <v>50535</v>
      </c>
      <c r="D114" s="45">
        <f>SUM(D115:D115)</f>
        <v>7750</v>
      </c>
      <c r="E114" s="46">
        <f>SUM(E115:E115)</f>
        <v>58285</v>
      </c>
    </row>
    <row r="115" spans="1:5" s="2" customFormat="1" ht="15" customHeight="1" x14ac:dyDescent="0.25">
      <c r="A115" s="60" t="s">
        <v>162</v>
      </c>
      <c r="B115" s="61" t="s">
        <v>163</v>
      </c>
      <c r="C115" s="51">
        <v>50535</v>
      </c>
      <c r="D115" s="51">
        <f>500+7250</f>
        <v>7750</v>
      </c>
      <c r="E115" s="52">
        <f>SUM(C115:D115)</f>
        <v>58285</v>
      </c>
    </row>
    <row r="116" spans="1:5" s="2" customFormat="1" ht="15" customHeight="1" x14ac:dyDescent="0.25">
      <c r="A116" s="53" t="s">
        <v>164</v>
      </c>
      <c r="B116" s="54" t="s">
        <v>165</v>
      </c>
      <c r="C116" s="45">
        <f>SUM(C117:C120)</f>
        <v>218495</v>
      </c>
      <c r="D116" s="45">
        <f>SUM(D117:D120)</f>
        <v>3400</v>
      </c>
      <c r="E116" s="46">
        <f>SUM(E117:E120)</f>
        <v>221895</v>
      </c>
    </row>
    <row r="117" spans="1:5" s="64" customFormat="1" ht="15" customHeight="1" x14ac:dyDescent="0.25">
      <c r="A117" s="60" t="s">
        <v>164</v>
      </c>
      <c r="B117" s="61" t="s">
        <v>166</v>
      </c>
      <c r="C117" s="51">
        <v>13160</v>
      </c>
      <c r="D117" s="51"/>
      <c r="E117" s="52">
        <f>SUM(C117:D117)</f>
        <v>13160</v>
      </c>
    </row>
    <row r="118" spans="1:5" s="2" customFormat="1" ht="15" customHeight="1" x14ac:dyDescent="0.25">
      <c r="A118" s="60" t="s">
        <v>164</v>
      </c>
      <c r="B118" s="61" t="s">
        <v>167</v>
      </c>
      <c r="C118" s="51">
        <v>158195</v>
      </c>
      <c r="D118" s="51">
        <f>4300+2400</f>
        <v>6700</v>
      </c>
      <c r="E118" s="52">
        <f>SUM(C118:D118)</f>
        <v>164895</v>
      </c>
    </row>
    <row r="119" spans="1:5" s="2" customFormat="1" ht="15" customHeight="1" x14ac:dyDescent="0.25">
      <c r="A119" s="60" t="s">
        <v>164</v>
      </c>
      <c r="B119" s="61" t="s">
        <v>168</v>
      </c>
      <c r="C119" s="51">
        <v>24340</v>
      </c>
      <c r="D119" s="51"/>
      <c r="E119" s="52">
        <f>SUM(C119:D119)</f>
        <v>24340</v>
      </c>
    </row>
    <row r="120" spans="1:5" s="2" customFormat="1" ht="15" customHeight="1" x14ac:dyDescent="0.25">
      <c r="A120" s="60" t="s">
        <v>160</v>
      </c>
      <c r="B120" s="61" t="s">
        <v>169</v>
      </c>
      <c r="C120" s="51">
        <v>22800</v>
      </c>
      <c r="D120" s="51">
        <v>-3300</v>
      </c>
      <c r="E120" s="52">
        <f>SUM(C120:D120)</f>
        <v>19500</v>
      </c>
    </row>
    <row r="121" spans="1:5" s="2" customFormat="1" ht="15" customHeight="1" x14ac:dyDescent="0.25">
      <c r="A121" s="53" t="s">
        <v>170</v>
      </c>
      <c r="B121" s="54" t="s">
        <v>171</v>
      </c>
      <c r="C121" s="45">
        <f>SUM(C122:C122)</f>
        <v>5345</v>
      </c>
      <c r="D121" s="45">
        <f>SUM(D122:D122)</f>
        <v>0</v>
      </c>
      <c r="E121" s="46">
        <f>SUM(E122:E122)</f>
        <v>5345</v>
      </c>
    </row>
    <row r="122" spans="1:5" s="2" customFormat="1" ht="15" customHeight="1" x14ac:dyDescent="0.25">
      <c r="A122" s="60" t="s">
        <v>170</v>
      </c>
      <c r="B122" s="61" t="s">
        <v>172</v>
      </c>
      <c r="C122" s="51">
        <v>5345</v>
      </c>
      <c r="D122" s="51"/>
      <c r="E122" s="52">
        <f>SUM(C122:D122)</f>
        <v>5345</v>
      </c>
    </row>
    <row r="123" spans="1:5" s="2" customFormat="1" ht="15" customHeight="1" x14ac:dyDescent="0.25">
      <c r="A123" s="60"/>
      <c r="B123" s="61"/>
      <c r="C123" s="51"/>
      <c r="D123" s="51"/>
      <c r="E123" s="52"/>
    </row>
    <row r="124" spans="1:5" s="3" customFormat="1" ht="15" customHeight="1" x14ac:dyDescent="0.25">
      <c r="A124" s="43" t="s">
        <v>173</v>
      </c>
      <c r="B124" s="65" t="s">
        <v>174</v>
      </c>
      <c r="C124" s="66">
        <f>SUM(C125:C129)</f>
        <v>2005055</v>
      </c>
      <c r="D124" s="66">
        <f>SUM(D125:D129)</f>
        <v>107208.51000000001</v>
      </c>
      <c r="E124" s="67">
        <f>SUM(E125:E129)</f>
        <v>2112263.5099999998</v>
      </c>
    </row>
    <row r="125" spans="1:5" s="2" customFormat="1" ht="15" customHeight="1" x14ac:dyDescent="0.25">
      <c r="A125" s="68"/>
      <c r="B125" s="48" t="s">
        <v>175</v>
      </c>
      <c r="C125" s="66">
        <f>C132+C144+C172+C164+C175</f>
        <v>1360613</v>
      </c>
      <c r="D125" s="66">
        <f>D132+D144+D172+D164+D175</f>
        <v>47237.51</v>
      </c>
      <c r="E125" s="67">
        <f>E132+E144+E172+E164+E175</f>
        <v>1407850.51</v>
      </c>
    </row>
    <row r="126" spans="1:5" s="2" customFormat="1" ht="15" customHeight="1" x14ac:dyDescent="0.25">
      <c r="A126" s="69"/>
      <c r="B126" s="54" t="s">
        <v>176</v>
      </c>
      <c r="C126" s="70">
        <f t="shared" ref="C126:E128" si="1">C145</f>
        <v>36871</v>
      </c>
      <c r="D126" s="70">
        <f t="shared" si="1"/>
        <v>2976</v>
      </c>
      <c r="E126" s="71">
        <f t="shared" si="1"/>
        <v>39847</v>
      </c>
    </row>
    <row r="127" spans="1:5" s="2" customFormat="1" ht="15" customHeight="1" x14ac:dyDescent="0.25">
      <c r="A127" s="69"/>
      <c r="B127" s="54" t="s">
        <v>177</v>
      </c>
      <c r="C127" s="70">
        <f t="shared" si="1"/>
        <v>43450</v>
      </c>
      <c r="D127" s="70">
        <f t="shared" si="1"/>
        <v>0</v>
      </c>
      <c r="E127" s="71">
        <f t="shared" si="1"/>
        <v>43450</v>
      </c>
    </row>
    <row r="128" spans="1:5" s="2" customFormat="1" ht="15" customHeight="1" x14ac:dyDescent="0.25">
      <c r="A128" s="69"/>
      <c r="B128" s="54" t="s">
        <v>77</v>
      </c>
      <c r="C128" s="70">
        <f t="shared" si="1"/>
        <v>26100</v>
      </c>
      <c r="D128" s="70">
        <f t="shared" si="1"/>
        <v>0</v>
      </c>
      <c r="E128" s="71">
        <f t="shared" si="1"/>
        <v>26100</v>
      </c>
    </row>
    <row r="129" spans="1:5" s="2" customFormat="1" ht="15" customHeight="1" x14ac:dyDescent="0.25">
      <c r="A129" s="68"/>
      <c r="B129" s="48" t="s">
        <v>178</v>
      </c>
      <c r="C129" s="66">
        <f>C133+C148+C165</f>
        <v>538021</v>
      </c>
      <c r="D129" s="66">
        <f>D133+D148+D165</f>
        <v>56995</v>
      </c>
      <c r="E129" s="67">
        <f>E133+E148+E165</f>
        <v>595016</v>
      </c>
    </row>
    <row r="130" spans="1:5" s="3" customFormat="1" ht="15" customHeight="1" x14ac:dyDescent="0.25">
      <c r="A130" s="68"/>
      <c r="B130" s="48"/>
      <c r="C130" s="51"/>
      <c r="D130" s="51"/>
      <c r="E130" s="52"/>
    </row>
    <row r="131" spans="1:5" s="3" customFormat="1" ht="15" customHeight="1" x14ac:dyDescent="0.25">
      <c r="A131" s="43" t="s">
        <v>179</v>
      </c>
      <c r="B131" s="48" t="s">
        <v>180</v>
      </c>
      <c r="C131" s="66">
        <f>C132+C133</f>
        <v>665476</v>
      </c>
      <c r="D131" s="66">
        <f>D132+D133</f>
        <v>19949</v>
      </c>
      <c r="E131" s="67">
        <f>E132+E133</f>
        <v>685425</v>
      </c>
    </row>
    <row r="132" spans="1:5" s="2" customFormat="1" ht="15" customHeight="1" x14ac:dyDescent="0.25">
      <c r="A132" s="72"/>
      <c r="B132" s="54" t="s">
        <v>175</v>
      </c>
      <c r="C132" s="45">
        <f>SUM(C136:C140,)</f>
        <v>647040</v>
      </c>
      <c r="D132" s="45">
        <f>SUM(D136:D140,)</f>
        <v>17050</v>
      </c>
      <c r="E132" s="46">
        <f>SUM(E136:E140,)</f>
        <v>664090</v>
      </c>
    </row>
    <row r="133" spans="1:5" s="2" customFormat="1" ht="15" customHeight="1" x14ac:dyDescent="0.25">
      <c r="A133" s="72"/>
      <c r="B133" s="54" t="s">
        <v>181</v>
      </c>
      <c r="C133" s="45">
        <f>C141</f>
        <v>18436</v>
      </c>
      <c r="D133" s="45">
        <f>D141</f>
        <v>2899</v>
      </c>
      <c r="E133" s="46">
        <f>E141</f>
        <v>21335</v>
      </c>
    </row>
    <row r="134" spans="1:5" s="2" customFormat="1" ht="15" customHeight="1" x14ac:dyDescent="0.25">
      <c r="A134" s="73"/>
      <c r="B134" s="61"/>
      <c r="C134" s="74"/>
      <c r="D134" s="74"/>
      <c r="E134" s="75"/>
    </row>
    <row r="135" spans="1:5" s="2" customFormat="1" ht="15" customHeight="1" x14ac:dyDescent="0.25">
      <c r="A135" s="68" t="s">
        <v>179</v>
      </c>
      <c r="B135" s="48" t="s">
        <v>182</v>
      </c>
      <c r="C135" s="66">
        <f>SUM(C136:C141)</f>
        <v>665476</v>
      </c>
      <c r="D135" s="66">
        <f>SUM(D136:D141)</f>
        <v>19949</v>
      </c>
      <c r="E135" s="67">
        <f>SUM(E136:E141)</f>
        <v>685425</v>
      </c>
    </row>
    <row r="136" spans="1:5" s="2" customFormat="1" ht="15" customHeight="1" x14ac:dyDescent="0.25">
      <c r="A136" s="49" t="s">
        <v>179</v>
      </c>
      <c r="B136" s="61" t="s">
        <v>183</v>
      </c>
      <c r="C136" s="51">
        <v>386930</v>
      </c>
      <c r="D136" s="51">
        <f>4050+10900</f>
        <v>14950</v>
      </c>
      <c r="E136" s="52">
        <f>SUM(C136:D136)</f>
        <v>401880</v>
      </c>
    </row>
    <row r="137" spans="1:5" s="3" customFormat="1" ht="15" customHeight="1" x14ac:dyDescent="0.25">
      <c r="A137" s="49" t="s">
        <v>179</v>
      </c>
      <c r="B137" s="61" t="s">
        <v>184</v>
      </c>
      <c r="C137" s="51"/>
      <c r="D137" s="51"/>
      <c r="E137" s="52"/>
    </row>
    <row r="138" spans="1:5" s="2" customFormat="1" ht="15" customHeight="1" x14ac:dyDescent="0.25">
      <c r="A138" s="49" t="s">
        <v>179</v>
      </c>
      <c r="B138" s="61" t="s">
        <v>185</v>
      </c>
      <c r="C138" s="51">
        <v>5460</v>
      </c>
      <c r="D138" s="51"/>
      <c r="E138" s="52">
        <f>SUM(C138:D138)</f>
        <v>5460</v>
      </c>
    </row>
    <row r="139" spans="1:5" s="2" customFormat="1" ht="15" customHeight="1" x14ac:dyDescent="0.25">
      <c r="A139" s="49" t="s">
        <v>179</v>
      </c>
      <c r="B139" s="61" t="s">
        <v>186</v>
      </c>
      <c r="C139" s="51">
        <v>254650</v>
      </c>
      <c r="D139" s="51">
        <v>2100</v>
      </c>
      <c r="E139" s="52">
        <f>SUM(C139:D139)</f>
        <v>256750</v>
      </c>
    </row>
    <row r="140" spans="1:5" s="2" customFormat="1" ht="15" customHeight="1" x14ac:dyDescent="0.25">
      <c r="A140" s="49" t="s">
        <v>179</v>
      </c>
      <c r="B140" s="61" t="s">
        <v>187</v>
      </c>
      <c r="C140" s="51"/>
      <c r="D140" s="51"/>
      <c r="E140" s="52"/>
    </row>
    <row r="141" spans="1:5" s="3" customFormat="1" ht="15" customHeight="1" x14ac:dyDescent="0.25">
      <c r="A141" s="49" t="s">
        <v>179</v>
      </c>
      <c r="B141" s="61" t="s">
        <v>188</v>
      </c>
      <c r="C141" s="51">
        <v>18436</v>
      </c>
      <c r="D141" s="51">
        <f>728+2171</f>
        <v>2899</v>
      </c>
      <c r="E141" s="52">
        <f>SUM(C141:D141)</f>
        <v>21335</v>
      </c>
    </row>
    <row r="142" spans="1:5" s="3" customFormat="1" ht="15" customHeight="1" x14ac:dyDescent="0.25">
      <c r="A142" s="49"/>
      <c r="B142" s="61"/>
      <c r="C142" s="51"/>
      <c r="D142" s="51"/>
      <c r="E142" s="52"/>
    </row>
    <row r="143" spans="1:5" s="2" customFormat="1" ht="15" customHeight="1" x14ac:dyDescent="0.25">
      <c r="A143" s="43" t="s">
        <v>189</v>
      </c>
      <c r="B143" s="65" t="s">
        <v>190</v>
      </c>
      <c r="C143" s="66">
        <f>SUM(C144:C148)</f>
        <v>1001782</v>
      </c>
      <c r="D143" s="66">
        <f>SUM(D144:D148)</f>
        <v>46744.51</v>
      </c>
      <c r="E143" s="67">
        <f>SUM(E144:E148)</f>
        <v>1048526.51</v>
      </c>
    </row>
    <row r="144" spans="1:5" s="2" customFormat="1" ht="15" customHeight="1" x14ac:dyDescent="0.25">
      <c r="A144" s="68"/>
      <c r="B144" s="48" t="s">
        <v>175</v>
      </c>
      <c r="C144" s="66">
        <f>SUM(C151:C155)+C158</f>
        <v>527140</v>
      </c>
      <c r="D144" s="66">
        <f>SUM(D151:D155)+D158</f>
        <v>8637.51</v>
      </c>
      <c r="E144" s="67">
        <f>SUM(E151:E155)+E158</f>
        <v>535777.51</v>
      </c>
    </row>
    <row r="145" spans="1:5" s="2" customFormat="1" ht="15" customHeight="1" x14ac:dyDescent="0.25">
      <c r="A145" s="69"/>
      <c r="B145" s="54" t="s">
        <v>176</v>
      </c>
      <c r="C145" s="70">
        <f t="shared" ref="C145:E146" si="2">C156</f>
        <v>36871</v>
      </c>
      <c r="D145" s="70">
        <f t="shared" si="2"/>
        <v>2976</v>
      </c>
      <c r="E145" s="71">
        <f t="shared" si="2"/>
        <v>39847</v>
      </c>
    </row>
    <row r="146" spans="1:5" s="2" customFormat="1" ht="15" customHeight="1" x14ac:dyDescent="0.25">
      <c r="A146" s="69"/>
      <c r="B146" s="54" t="s">
        <v>177</v>
      </c>
      <c r="C146" s="70">
        <f t="shared" si="2"/>
        <v>43450</v>
      </c>
      <c r="D146" s="70">
        <f t="shared" si="2"/>
        <v>0</v>
      </c>
      <c r="E146" s="71">
        <f t="shared" si="2"/>
        <v>43450</v>
      </c>
    </row>
    <row r="147" spans="1:5" s="2" customFormat="1" ht="15" customHeight="1" x14ac:dyDescent="0.25">
      <c r="A147" s="69"/>
      <c r="B147" s="54" t="s">
        <v>77</v>
      </c>
      <c r="C147" s="70">
        <f>SUM(C159:C160)</f>
        <v>26100</v>
      </c>
      <c r="D147" s="70">
        <f>SUM(D159:D160)</f>
        <v>0</v>
      </c>
      <c r="E147" s="71">
        <f>SUM(E159:E160)</f>
        <v>26100</v>
      </c>
    </row>
    <row r="148" spans="1:5" s="2" customFormat="1" ht="15" customHeight="1" x14ac:dyDescent="0.25">
      <c r="A148" s="68"/>
      <c r="B148" s="48" t="s">
        <v>181</v>
      </c>
      <c r="C148" s="66">
        <f>C161</f>
        <v>368221</v>
      </c>
      <c r="D148" s="66">
        <f>D161</f>
        <v>35131</v>
      </c>
      <c r="E148" s="67">
        <f>E161</f>
        <v>403352</v>
      </c>
    </row>
    <row r="149" spans="1:5" s="2" customFormat="1" ht="15" customHeight="1" x14ac:dyDescent="0.25">
      <c r="A149" s="68"/>
      <c r="B149" s="48"/>
      <c r="C149" s="51"/>
      <c r="D149" s="51"/>
      <c r="E149" s="52"/>
    </row>
    <row r="150" spans="1:5" s="2" customFormat="1" ht="15" customHeight="1" x14ac:dyDescent="0.25">
      <c r="A150" s="68"/>
      <c r="B150" s="48" t="s">
        <v>191</v>
      </c>
      <c r="C150" s="66">
        <f>SUM(C151:C161)</f>
        <v>1001782</v>
      </c>
      <c r="D150" s="66">
        <f>SUM(D151:D161)</f>
        <v>46744.51</v>
      </c>
      <c r="E150" s="67">
        <f>SUM(E151:E161)</f>
        <v>1048526.51</v>
      </c>
    </row>
    <row r="151" spans="1:5" s="2" customFormat="1" ht="15" customHeight="1" x14ac:dyDescent="0.25">
      <c r="A151" s="60" t="s">
        <v>189</v>
      </c>
      <c r="B151" s="61" t="s">
        <v>192</v>
      </c>
      <c r="C151" s="51">
        <v>426783</v>
      </c>
      <c r="D151" s="51">
        <f>900+6500</f>
        <v>7400</v>
      </c>
      <c r="E151" s="52">
        <f t="shared" ref="E151:E161" si="3">SUM(C151:D151)</f>
        <v>434183</v>
      </c>
    </row>
    <row r="152" spans="1:5" s="2" customFormat="1" ht="15" customHeight="1" x14ac:dyDescent="0.25">
      <c r="A152" s="60" t="s">
        <v>189</v>
      </c>
      <c r="B152" s="61" t="s">
        <v>193</v>
      </c>
      <c r="C152" s="51">
        <v>48000</v>
      </c>
      <c r="D152" s="51"/>
      <c r="E152" s="52">
        <f t="shared" si="3"/>
        <v>48000</v>
      </c>
    </row>
    <row r="153" spans="1:5" s="2" customFormat="1" ht="15" customHeight="1" x14ac:dyDescent="0.25">
      <c r="A153" s="60" t="s">
        <v>189</v>
      </c>
      <c r="B153" s="61" t="s">
        <v>194</v>
      </c>
      <c r="C153" s="51">
        <v>11628</v>
      </c>
      <c r="D153" s="51"/>
      <c r="E153" s="52">
        <f t="shared" si="3"/>
        <v>11628</v>
      </c>
    </row>
    <row r="154" spans="1:5" s="2" customFormat="1" ht="15" customHeight="1" x14ac:dyDescent="0.25">
      <c r="A154" s="60" t="s">
        <v>179</v>
      </c>
      <c r="B154" s="61" t="s">
        <v>195</v>
      </c>
      <c r="C154" s="51">
        <v>39729</v>
      </c>
      <c r="D154" s="51">
        <v>706.51</v>
      </c>
      <c r="E154" s="52">
        <f t="shared" si="3"/>
        <v>40435.51</v>
      </c>
    </row>
    <row r="155" spans="1:5" s="2" customFormat="1" ht="15" customHeight="1" x14ac:dyDescent="0.25">
      <c r="A155" s="60" t="s">
        <v>189</v>
      </c>
      <c r="B155" s="61" t="s">
        <v>196</v>
      </c>
      <c r="C155" s="51">
        <v>1000</v>
      </c>
      <c r="D155" s="51"/>
      <c r="E155" s="52">
        <f t="shared" si="3"/>
        <v>1000</v>
      </c>
    </row>
    <row r="156" spans="1:5" s="2" customFormat="1" ht="15" customHeight="1" x14ac:dyDescent="0.25">
      <c r="A156" s="49" t="s">
        <v>197</v>
      </c>
      <c r="B156" s="76" t="s">
        <v>198</v>
      </c>
      <c r="C156" s="77">
        <v>36871</v>
      </c>
      <c r="D156" s="77">
        <f>1635+1341</f>
        <v>2976</v>
      </c>
      <c r="E156" s="52">
        <f t="shared" si="3"/>
        <v>39847</v>
      </c>
    </row>
    <row r="157" spans="1:5" s="2" customFormat="1" ht="15" customHeight="1" x14ac:dyDescent="0.25">
      <c r="A157" s="49" t="s">
        <v>199</v>
      </c>
      <c r="B157" s="61" t="s">
        <v>200</v>
      </c>
      <c r="C157" s="51">
        <v>43450</v>
      </c>
      <c r="D157" s="51"/>
      <c r="E157" s="52">
        <f t="shared" si="3"/>
        <v>43450</v>
      </c>
    </row>
    <row r="158" spans="1:5" s="2" customFormat="1" ht="15" customHeight="1" x14ac:dyDescent="0.25">
      <c r="A158" s="49" t="s">
        <v>199</v>
      </c>
      <c r="B158" s="61" t="s">
        <v>201</v>
      </c>
      <c r="C158" s="51"/>
      <c r="D158" s="51">
        <v>531</v>
      </c>
      <c r="E158" s="52">
        <f>C158+D158</f>
        <v>531</v>
      </c>
    </row>
    <row r="159" spans="1:5" s="2" customFormat="1" ht="15" customHeight="1" x14ac:dyDescent="0.25">
      <c r="A159" s="49" t="s">
        <v>189</v>
      </c>
      <c r="B159" s="61" t="s">
        <v>202</v>
      </c>
      <c r="C159" s="51">
        <v>2330</v>
      </c>
      <c r="D159" s="51"/>
      <c r="E159" s="52">
        <f t="shared" si="3"/>
        <v>2330</v>
      </c>
    </row>
    <row r="160" spans="1:5" s="2" customFormat="1" ht="15" customHeight="1" x14ac:dyDescent="0.25">
      <c r="A160" s="49" t="s">
        <v>197</v>
      </c>
      <c r="B160" s="61" t="s">
        <v>203</v>
      </c>
      <c r="C160" s="51">
        <v>23770</v>
      </c>
      <c r="D160" s="51"/>
      <c r="E160" s="52">
        <f t="shared" si="3"/>
        <v>23770</v>
      </c>
    </row>
    <row r="161" spans="1:5" s="2" customFormat="1" ht="15" customHeight="1" x14ac:dyDescent="0.25">
      <c r="A161" s="49" t="s">
        <v>189</v>
      </c>
      <c r="B161" s="76" t="s">
        <v>204</v>
      </c>
      <c r="C161" s="77">
        <v>368221</v>
      </c>
      <c r="D161" s="77">
        <f>35092+39</f>
        <v>35131</v>
      </c>
      <c r="E161" s="52">
        <f t="shared" si="3"/>
        <v>403352</v>
      </c>
    </row>
    <row r="162" spans="1:5" s="2" customFormat="1" ht="15" customHeight="1" x14ac:dyDescent="0.25">
      <c r="A162" s="49"/>
      <c r="B162" s="78"/>
      <c r="C162" s="77"/>
      <c r="D162" s="77"/>
      <c r="E162" s="52"/>
    </row>
    <row r="163" spans="1:5" s="2" customFormat="1" ht="15" customHeight="1" x14ac:dyDescent="0.25">
      <c r="A163" s="43" t="s">
        <v>197</v>
      </c>
      <c r="B163" s="48" t="s">
        <v>205</v>
      </c>
      <c r="C163" s="66">
        <f>SUM(C164:C165)</f>
        <v>171597</v>
      </c>
      <c r="D163" s="66">
        <f>SUM(D164:D165)</f>
        <v>40515</v>
      </c>
      <c r="E163" s="67">
        <f>SUM(E164:E165)</f>
        <v>212112</v>
      </c>
    </row>
    <row r="164" spans="1:5" s="2" customFormat="1" ht="15" customHeight="1" x14ac:dyDescent="0.25">
      <c r="A164" s="43"/>
      <c r="B164" s="48" t="s">
        <v>175</v>
      </c>
      <c r="C164" s="66">
        <f>C170</f>
        <v>20233</v>
      </c>
      <c r="D164" s="66">
        <f>D170</f>
        <v>21550</v>
      </c>
      <c r="E164" s="67">
        <f>E170</f>
        <v>41783</v>
      </c>
    </row>
    <row r="165" spans="1:5" s="2" customFormat="1" ht="15" customHeight="1" x14ac:dyDescent="0.25">
      <c r="A165" s="43"/>
      <c r="B165" s="48" t="s">
        <v>181</v>
      </c>
      <c r="C165" s="66">
        <f>C168</f>
        <v>151364</v>
      </c>
      <c r="D165" s="66">
        <f>D168</f>
        <v>18965</v>
      </c>
      <c r="E165" s="67">
        <f>C165+D165</f>
        <v>170329</v>
      </c>
    </row>
    <row r="166" spans="1:5" s="2" customFormat="1" ht="15" customHeight="1" x14ac:dyDescent="0.25">
      <c r="A166" s="43"/>
      <c r="B166" s="48"/>
      <c r="C166" s="66"/>
      <c r="D166" s="66"/>
      <c r="E166" s="67"/>
    </row>
    <row r="167" spans="1:5" s="2" customFormat="1" ht="15" customHeight="1" x14ac:dyDescent="0.25">
      <c r="A167" s="68"/>
      <c r="B167" s="48" t="s">
        <v>206</v>
      </c>
      <c r="C167" s="66">
        <f>SUM(C168)</f>
        <v>151364</v>
      </c>
      <c r="D167" s="66">
        <f>SUM(D168)</f>
        <v>18965</v>
      </c>
      <c r="E167" s="67">
        <f>SUM(E168)</f>
        <v>170329</v>
      </c>
    </row>
    <row r="168" spans="1:5" s="3" customFormat="1" ht="15" customHeight="1" x14ac:dyDescent="0.25">
      <c r="A168" s="60" t="s">
        <v>197</v>
      </c>
      <c r="B168" s="61" t="s">
        <v>181</v>
      </c>
      <c r="C168" s="74">
        <v>151364</v>
      </c>
      <c r="D168" s="74">
        <f>18764+201</f>
        <v>18965</v>
      </c>
      <c r="E168" s="75">
        <f>C168+D168</f>
        <v>170329</v>
      </c>
    </row>
    <row r="169" spans="1:5" s="2" customFormat="1" ht="15" customHeight="1" x14ac:dyDescent="0.25">
      <c r="A169" s="68"/>
      <c r="B169" s="48" t="s">
        <v>207</v>
      </c>
      <c r="C169" s="66">
        <f>SUM(C170:C170)</f>
        <v>20233</v>
      </c>
      <c r="D169" s="66">
        <f>SUM(D170:D170)</f>
        <v>21550</v>
      </c>
      <c r="E169" s="67">
        <f>SUM(E170:E170)</f>
        <v>41783</v>
      </c>
    </row>
    <row r="170" spans="1:5" s="2" customFormat="1" ht="15" customHeight="1" x14ac:dyDescent="0.25">
      <c r="A170" s="60" t="s">
        <v>208</v>
      </c>
      <c r="B170" s="61" t="s">
        <v>209</v>
      </c>
      <c r="C170" s="51">
        <v>20233</v>
      </c>
      <c r="D170" s="51">
        <v>21550</v>
      </c>
      <c r="E170" s="52">
        <f>C170+D170</f>
        <v>41783</v>
      </c>
    </row>
    <row r="171" spans="1:5" s="2" customFormat="1" ht="15" customHeight="1" x14ac:dyDescent="0.25">
      <c r="A171" s="60"/>
      <c r="B171" s="61"/>
      <c r="C171" s="51"/>
      <c r="D171" s="51"/>
      <c r="E171" s="52"/>
    </row>
    <row r="172" spans="1:5" s="3" customFormat="1" ht="15" customHeight="1" x14ac:dyDescent="0.25">
      <c r="A172" s="53" t="s">
        <v>210</v>
      </c>
      <c r="B172" s="79" t="s">
        <v>211</v>
      </c>
      <c r="C172" s="66">
        <f>SUM(C173:C174)</f>
        <v>20200</v>
      </c>
      <c r="D172" s="66">
        <f>SUM(D173:D174)</f>
        <v>0</v>
      </c>
      <c r="E172" s="67">
        <f>SUM(E173:E174)</f>
        <v>20200</v>
      </c>
    </row>
    <row r="173" spans="1:5" s="2" customFormat="1" ht="15" customHeight="1" x14ac:dyDescent="0.25">
      <c r="A173" s="60" t="s">
        <v>210</v>
      </c>
      <c r="B173" s="61" t="s">
        <v>212</v>
      </c>
      <c r="C173" s="51">
        <v>20200</v>
      </c>
      <c r="D173" s="51"/>
      <c r="E173" s="52">
        <f>SUM(C173:D173)</f>
        <v>20200</v>
      </c>
    </row>
    <row r="174" spans="1:5" s="2" customFormat="1" ht="15" customHeight="1" x14ac:dyDescent="0.25">
      <c r="A174" s="60"/>
      <c r="B174" s="61"/>
      <c r="C174" s="51"/>
      <c r="D174" s="51"/>
      <c r="E174" s="52"/>
    </row>
    <row r="175" spans="1:5" s="2" customFormat="1" ht="15" customHeight="1" x14ac:dyDescent="0.25">
      <c r="A175" s="53" t="s">
        <v>213</v>
      </c>
      <c r="B175" s="54" t="s">
        <v>214</v>
      </c>
      <c r="C175" s="45">
        <f>SUM(C176:C176)</f>
        <v>146000</v>
      </c>
      <c r="D175" s="45">
        <f>SUM(D176:D176)</f>
        <v>0</v>
      </c>
      <c r="E175" s="46">
        <f>SUM(E176:E176)</f>
        <v>146000</v>
      </c>
    </row>
    <row r="176" spans="1:5" s="3" customFormat="1" ht="15" customHeight="1" x14ac:dyDescent="0.25">
      <c r="A176" s="49" t="s">
        <v>215</v>
      </c>
      <c r="B176" s="50" t="s">
        <v>216</v>
      </c>
      <c r="C176" s="51">
        <v>146000</v>
      </c>
      <c r="D176" s="51"/>
      <c r="E176" s="52">
        <f>SUM(C176:D176)</f>
        <v>146000</v>
      </c>
    </row>
    <row r="177" spans="1:5" s="3" customFormat="1" ht="15" customHeight="1" x14ac:dyDescent="0.25">
      <c r="A177" s="49"/>
      <c r="B177" s="50"/>
      <c r="C177" s="51"/>
      <c r="D177" s="51"/>
      <c r="E177" s="52"/>
    </row>
    <row r="178" spans="1:5" s="2" customFormat="1" ht="15" customHeight="1" x14ac:dyDescent="0.25">
      <c r="A178" s="43" t="s">
        <v>217</v>
      </c>
      <c r="B178" s="48" t="s">
        <v>218</v>
      </c>
      <c r="C178" s="66">
        <f>SUM(C179:C187)</f>
        <v>457205</v>
      </c>
      <c r="D178" s="66">
        <f>SUM(D179:D187)</f>
        <v>1700</v>
      </c>
      <c r="E178" s="67">
        <f>SUM(E179:E187)</f>
        <v>458905</v>
      </c>
    </row>
    <row r="179" spans="1:5" s="2" customFormat="1" ht="15" customHeight="1" x14ac:dyDescent="0.25">
      <c r="A179" s="60" t="s">
        <v>219</v>
      </c>
      <c r="B179" s="61" t="s">
        <v>220</v>
      </c>
      <c r="C179" s="51">
        <v>11520</v>
      </c>
      <c r="D179" s="51"/>
      <c r="E179" s="52">
        <f>SUM(C179:D179)</f>
        <v>11520</v>
      </c>
    </row>
    <row r="180" spans="1:5" s="2" customFormat="1" ht="15" customHeight="1" x14ac:dyDescent="0.25">
      <c r="A180" s="60" t="s">
        <v>221</v>
      </c>
      <c r="B180" s="61" t="s">
        <v>222</v>
      </c>
      <c r="C180" s="51">
        <v>20000</v>
      </c>
      <c r="D180" s="51"/>
      <c r="E180" s="52">
        <f t="shared" ref="E180:E187" si="4">SUM(C180:D180)</f>
        <v>20000</v>
      </c>
    </row>
    <row r="181" spans="1:5" s="2" customFormat="1" ht="15" customHeight="1" x14ac:dyDescent="0.25">
      <c r="A181" s="60" t="s">
        <v>223</v>
      </c>
      <c r="B181" s="61" t="s">
        <v>224</v>
      </c>
      <c r="C181" s="51">
        <v>27660</v>
      </c>
      <c r="D181" s="51"/>
      <c r="E181" s="52">
        <f t="shared" si="4"/>
        <v>27660</v>
      </c>
    </row>
    <row r="182" spans="1:5" s="2" customFormat="1" ht="15" customHeight="1" x14ac:dyDescent="0.25">
      <c r="A182" s="60" t="s">
        <v>223</v>
      </c>
      <c r="B182" s="61" t="s">
        <v>225</v>
      </c>
      <c r="C182" s="51">
        <v>118556</v>
      </c>
      <c r="D182" s="51">
        <v>700</v>
      </c>
      <c r="E182" s="52">
        <f t="shared" si="4"/>
        <v>119256</v>
      </c>
    </row>
    <row r="183" spans="1:5" s="2" customFormat="1" ht="15" customHeight="1" x14ac:dyDescent="0.25">
      <c r="A183" s="60" t="s">
        <v>226</v>
      </c>
      <c r="B183" s="61" t="s">
        <v>227</v>
      </c>
      <c r="C183" s="51">
        <v>5280</v>
      </c>
      <c r="D183" s="51"/>
      <c r="E183" s="52">
        <f t="shared" si="4"/>
        <v>5280</v>
      </c>
    </row>
    <row r="184" spans="1:5" s="2" customFormat="1" ht="15" customHeight="1" x14ac:dyDescent="0.25">
      <c r="A184" s="60" t="s">
        <v>217</v>
      </c>
      <c r="B184" s="61" t="s">
        <v>228</v>
      </c>
      <c r="C184" s="51">
        <v>2860</v>
      </c>
      <c r="D184" s="51"/>
      <c r="E184" s="52">
        <f t="shared" si="4"/>
        <v>2860</v>
      </c>
    </row>
    <row r="185" spans="1:5" s="2" customFormat="1" ht="15" customHeight="1" x14ac:dyDescent="0.25">
      <c r="A185" s="60" t="s">
        <v>221</v>
      </c>
      <c r="B185" s="61" t="s">
        <v>229</v>
      </c>
      <c r="C185" s="51">
        <v>175335</v>
      </c>
      <c r="D185" s="51"/>
      <c r="E185" s="52">
        <f t="shared" si="4"/>
        <v>175335</v>
      </c>
    </row>
    <row r="186" spans="1:5" s="2" customFormat="1" ht="15" customHeight="1" x14ac:dyDescent="0.25">
      <c r="A186" s="60" t="s">
        <v>230</v>
      </c>
      <c r="B186" s="61" t="s">
        <v>231</v>
      </c>
      <c r="C186" s="51">
        <v>71290</v>
      </c>
      <c r="D186" s="51"/>
      <c r="E186" s="52">
        <f t="shared" si="4"/>
        <v>71290</v>
      </c>
    </row>
    <row r="187" spans="1:5" s="2" customFormat="1" ht="15" customHeight="1" x14ac:dyDescent="0.25">
      <c r="A187" s="60" t="s">
        <v>232</v>
      </c>
      <c r="B187" s="61" t="s">
        <v>233</v>
      </c>
      <c r="C187" s="51">
        <v>24704</v>
      </c>
      <c r="D187" s="51">
        <v>1000</v>
      </c>
      <c r="E187" s="52">
        <f t="shared" si="4"/>
        <v>25704</v>
      </c>
    </row>
    <row r="188" spans="1:5" s="2" customFormat="1" ht="15" customHeight="1" x14ac:dyDescent="0.25">
      <c r="A188" s="73"/>
      <c r="B188" s="48"/>
      <c r="C188" s="66"/>
      <c r="D188" s="66"/>
      <c r="E188" s="67"/>
    </row>
    <row r="189" spans="1:5" s="2" customFormat="1" ht="15" customHeight="1" x14ac:dyDescent="0.25">
      <c r="A189" s="80"/>
      <c r="B189" s="28"/>
      <c r="C189" s="81"/>
      <c r="D189" s="28"/>
      <c r="E189" s="29"/>
    </row>
    <row r="190" spans="1:5" ht="15" customHeight="1" x14ac:dyDescent="0.25">
      <c r="A190" s="25"/>
      <c r="B190" s="82" t="s">
        <v>234</v>
      </c>
      <c r="C190" s="32"/>
      <c r="D190" s="28"/>
      <c r="E190" s="30"/>
    </row>
    <row r="191" spans="1:5" ht="15" customHeight="1" x14ac:dyDescent="0.25">
      <c r="A191" s="25"/>
      <c r="B191" s="26" t="s">
        <v>235</v>
      </c>
      <c r="C191" s="32"/>
      <c r="D191" s="28"/>
      <c r="E191" s="29">
        <f>C191+D191</f>
        <v>0</v>
      </c>
    </row>
    <row r="192" spans="1:5" ht="15" customHeight="1" x14ac:dyDescent="0.25">
      <c r="A192" s="25"/>
      <c r="B192" s="26" t="s">
        <v>236</v>
      </c>
      <c r="C192" s="32">
        <v>236325</v>
      </c>
      <c r="D192" s="28"/>
      <c r="E192" s="29">
        <f>C192+D192</f>
        <v>236325</v>
      </c>
    </row>
    <row r="193" spans="1:5" ht="15" customHeight="1" x14ac:dyDescent="0.25">
      <c r="A193" s="25"/>
      <c r="B193" s="26"/>
      <c r="C193" s="32">
        <v>0</v>
      </c>
      <c r="D193" s="28"/>
      <c r="E193" s="29">
        <f>C193+D193</f>
        <v>0</v>
      </c>
    </row>
    <row r="194" spans="1:5" ht="15" customHeight="1" x14ac:dyDescent="0.25">
      <c r="A194" s="25"/>
      <c r="B194" s="26" t="s">
        <v>237</v>
      </c>
      <c r="C194" s="32">
        <v>581466</v>
      </c>
      <c r="D194" s="28"/>
      <c r="E194" s="29">
        <f>C194+D194</f>
        <v>581466</v>
      </c>
    </row>
    <row r="195" spans="1:5" ht="15" customHeight="1" x14ac:dyDescent="0.25">
      <c r="A195" s="25"/>
      <c r="B195" s="26" t="s">
        <v>238</v>
      </c>
      <c r="C195" s="32">
        <f>C12+C193-C79-C192</f>
        <v>-188346</v>
      </c>
      <c r="D195" s="32">
        <f>D12+D193-D79-D192</f>
        <v>-286074.51</v>
      </c>
      <c r="E195" s="29">
        <f>E12+E194-E79-E192</f>
        <v>107045.49000000022</v>
      </c>
    </row>
    <row r="196" spans="1:5" ht="15" customHeight="1" thickBot="1" x14ac:dyDescent="0.3">
      <c r="A196" s="83"/>
      <c r="B196" s="84"/>
      <c r="C196" s="85"/>
      <c r="D196" s="86"/>
      <c r="E196" s="87"/>
    </row>
    <row r="198" spans="1:5" x14ac:dyDescent="0.25">
      <c r="B198" s="130"/>
      <c r="C198" s="130"/>
      <c r="D198" s="130"/>
    </row>
    <row r="200" spans="1:5" x14ac:dyDescent="0.25">
      <c r="A200" s="130"/>
      <c r="B200" s="130"/>
      <c r="C200" s="130"/>
    </row>
  </sheetData>
  <mergeCells count="11">
    <mergeCell ref="B198:D198"/>
    <mergeCell ref="A200:C200"/>
    <mergeCell ref="A2:E3"/>
    <mergeCell ref="A5:E5"/>
    <mergeCell ref="A6:B6"/>
    <mergeCell ref="A7:B7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3CDD-A8E3-494A-B5EE-E30BDC1A036A}">
  <dimension ref="A1:W179"/>
  <sheetViews>
    <sheetView tabSelected="1" topLeftCell="A130" zoomScale="60" zoomScaleNormal="60" workbookViewId="0">
      <selection activeCell="B173" sqref="B173"/>
    </sheetView>
  </sheetViews>
  <sheetFormatPr defaultRowHeight="15.75" x14ac:dyDescent="0.25"/>
  <cols>
    <col min="1" max="1" width="9.28515625" style="88" customWidth="1"/>
    <col min="2" max="2" width="45.28515625" style="89" customWidth="1"/>
    <col min="3" max="3" width="11.42578125" style="90" customWidth="1"/>
    <col min="4" max="4" width="14.85546875" style="90" customWidth="1"/>
    <col min="5" max="5" width="14.42578125" style="90" customWidth="1"/>
    <col min="6" max="6" width="12.42578125" style="90" customWidth="1"/>
    <col min="7" max="7" width="12.140625" style="90" customWidth="1"/>
    <col min="8" max="8" width="11.28515625" style="90" bestFit="1" customWidth="1"/>
    <col min="9" max="9" width="12.5703125" style="90" customWidth="1"/>
    <col min="10" max="10" width="13.85546875" style="90" customWidth="1"/>
    <col min="11" max="11" width="11.140625" style="90" customWidth="1"/>
    <col min="12" max="12" width="10.5703125" style="90" customWidth="1"/>
    <col min="13" max="15" width="12" style="90" customWidth="1"/>
    <col min="16" max="16" width="13.5703125" style="90" customWidth="1"/>
    <col min="17" max="17" width="9.85546875" style="90" customWidth="1"/>
    <col min="18" max="18" width="9" style="90" customWidth="1"/>
    <col min="19" max="19" width="11.7109375" style="90" customWidth="1"/>
    <col min="20" max="20" width="12" style="90" customWidth="1"/>
    <col min="21" max="21" width="3.42578125" style="90" customWidth="1"/>
    <col min="22" max="22" width="5.7109375" style="91" customWidth="1"/>
    <col min="23" max="23" width="12.5703125" style="91" customWidth="1"/>
    <col min="24" max="256" width="9.140625" style="91"/>
    <col min="257" max="257" width="9.28515625" style="91" customWidth="1"/>
    <col min="258" max="258" width="45.28515625" style="91" customWidth="1"/>
    <col min="259" max="259" width="11.42578125" style="91" customWidth="1"/>
    <col min="260" max="260" width="14.85546875" style="91" customWidth="1"/>
    <col min="261" max="261" width="14.42578125" style="91" customWidth="1"/>
    <col min="262" max="262" width="12.42578125" style="91" customWidth="1"/>
    <col min="263" max="263" width="12.140625" style="91" customWidth="1"/>
    <col min="264" max="264" width="11.28515625" style="91" bestFit="1" customWidth="1"/>
    <col min="265" max="265" width="12.5703125" style="91" customWidth="1"/>
    <col min="266" max="266" width="13.85546875" style="91" customWidth="1"/>
    <col min="267" max="267" width="11.140625" style="91" customWidth="1"/>
    <col min="268" max="268" width="10.5703125" style="91" customWidth="1"/>
    <col min="269" max="271" width="12" style="91" customWidth="1"/>
    <col min="272" max="272" width="13.5703125" style="91" customWidth="1"/>
    <col min="273" max="273" width="9.85546875" style="91" customWidth="1"/>
    <col min="274" max="274" width="9" style="91" customWidth="1"/>
    <col min="275" max="275" width="11.7109375" style="91" customWidth="1"/>
    <col min="276" max="276" width="12" style="91" customWidth="1"/>
    <col min="277" max="277" width="3.42578125" style="91" customWidth="1"/>
    <col min="278" max="278" width="5.7109375" style="91" customWidth="1"/>
    <col min="279" max="279" width="12.5703125" style="91" customWidth="1"/>
    <col min="280" max="512" width="9.140625" style="91"/>
    <col min="513" max="513" width="9.28515625" style="91" customWidth="1"/>
    <col min="514" max="514" width="45.28515625" style="91" customWidth="1"/>
    <col min="515" max="515" width="11.42578125" style="91" customWidth="1"/>
    <col min="516" max="516" width="14.85546875" style="91" customWidth="1"/>
    <col min="517" max="517" width="14.42578125" style="91" customWidth="1"/>
    <col min="518" max="518" width="12.42578125" style="91" customWidth="1"/>
    <col min="519" max="519" width="12.140625" style="91" customWidth="1"/>
    <col min="520" max="520" width="11.28515625" style="91" bestFit="1" customWidth="1"/>
    <col min="521" max="521" width="12.5703125" style="91" customWidth="1"/>
    <col min="522" max="522" width="13.85546875" style="91" customWidth="1"/>
    <col min="523" max="523" width="11.140625" style="91" customWidth="1"/>
    <col min="524" max="524" width="10.5703125" style="91" customWidth="1"/>
    <col min="525" max="527" width="12" style="91" customWidth="1"/>
    <col min="528" max="528" width="13.5703125" style="91" customWidth="1"/>
    <col min="529" max="529" width="9.85546875" style="91" customWidth="1"/>
    <col min="530" max="530" width="9" style="91" customWidth="1"/>
    <col min="531" max="531" width="11.7109375" style="91" customWidth="1"/>
    <col min="532" max="532" width="12" style="91" customWidth="1"/>
    <col min="533" max="533" width="3.42578125" style="91" customWidth="1"/>
    <col min="534" max="534" width="5.7109375" style="91" customWidth="1"/>
    <col min="535" max="535" width="12.5703125" style="91" customWidth="1"/>
    <col min="536" max="768" width="9.140625" style="91"/>
    <col min="769" max="769" width="9.28515625" style="91" customWidth="1"/>
    <col min="770" max="770" width="45.28515625" style="91" customWidth="1"/>
    <col min="771" max="771" width="11.42578125" style="91" customWidth="1"/>
    <col min="772" max="772" width="14.85546875" style="91" customWidth="1"/>
    <col min="773" max="773" width="14.42578125" style="91" customWidth="1"/>
    <col min="774" max="774" width="12.42578125" style="91" customWidth="1"/>
    <col min="775" max="775" width="12.140625" style="91" customWidth="1"/>
    <col min="776" max="776" width="11.28515625" style="91" bestFit="1" customWidth="1"/>
    <col min="777" max="777" width="12.5703125" style="91" customWidth="1"/>
    <col min="778" max="778" width="13.85546875" style="91" customWidth="1"/>
    <col min="779" max="779" width="11.140625" style="91" customWidth="1"/>
    <col min="780" max="780" width="10.5703125" style="91" customWidth="1"/>
    <col min="781" max="783" width="12" style="91" customWidth="1"/>
    <col min="784" max="784" width="13.5703125" style="91" customWidth="1"/>
    <col min="785" max="785" width="9.85546875" style="91" customWidth="1"/>
    <col min="786" max="786" width="9" style="91" customWidth="1"/>
    <col min="787" max="787" width="11.7109375" style="91" customWidth="1"/>
    <col min="788" max="788" width="12" style="91" customWidth="1"/>
    <col min="789" max="789" width="3.42578125" style="91" customWidth="1"/>
    <col min="790" max="790" width="5.7109375" style="91" customWidth="1"/>
    <col min="791" max="791" width="12.5703125" style="91" customWidth="1"/>
    <col min="792" max="1024" width="9.140625" style="91"/>
    <col min="1025" max="1025" width="9.28515625" style="91" customWidth="1"/>
    <col min="1026" max="1026" width="45.28515625" style="91" customWidth="1"/>
    <col min="1027" max="1027" width="11.42578125" style="91" customWidth="1"/>
    <col min="1028" max="1028" width="14.85546875" style="91" customWidth="1"/>
    <col min="1029" max="1029" width="14.42578125" style="91" customWidth="1"/>
    <col min="1030" max="1030" width="12.42578125" style="91" customWidth="1"/>
    <col min="1031" max="1031" width="12.140625" style="91" customWidth="1"/>
    <col min="1032" max="1032" width="11.28515625" style="91" bestFit="1" customWidth="1"/>
    <col min="1033" max="1033" width="12.5703125" style="91" customWidth="1"/>
    <col min="1034" max="1034" width="13.85546875" style="91" customWidth="1"/>
    <col min="1035" max="1035" width="11.140625" style="91" customWidth="1"/>
    <col min="1036" max="1036" width="10.5703125" style="91" customWidth="1"/>
    <col min="1037" max="1039" width="12" style="91" customWidth="1"/>
    <col min="1040" max="1040" width="13.5703125" style="91" customWidth="1"/>
    <col min="1041" max="1041" width="9.85546875" style="91" customWidth="1"/>
    <col min="1042" max="1042" width="9" style="91" customWidth="1"/>
    <col min="1043" max="1043" width="11.7109375" style="91" customWidth="1"/>
    <col min="1044" max="1044" width="12" style="91" customWidth="1"/>
    <col min="1045" max="1045" width="3.42578125" style="91" customWidth="1"/>
    <col min="1046" max="1046" width="5.7109375" style="91" customWidth="1"/>
    <col min="1047" max="1047" width="12.5703125" style="91" customWidth="1"/>
    <col min="1048" max="1280" width="9.140625" style="91"/>
    <col min="1281" max="1281" width="9.28515625" style="91" customWidth="1"/>
    <col min="1282" max="1282" width="45.28515625" style="91" customWidth="1"/>
    <col min="1283" max="1283" width="11.42578125" style="91" customWidth="1"/>
    <col min="1284" max="1284" width="14.85546875" style="91" customWidth="1"/>
    <col min="1285" max="1285" width="14.42578125" style="91" customWidth="1"/>
    <col min="1286" max="1286" width="12.42578125" style="91" customWidth="1"/>
    <col min="1287" max="1287" width="12.140625" style="91" customWidth="1"/>
    <col min="1288" max="1288" width="11.28515625" style="91" bestFit="1" customWidth="1"/>
    <col min="1289" max="1289" width="12.5703125" style="91" customWidth="1"/>
    <col min="1290" max="1290" width="13.85546875" style="91" customWidth="1"/>
    <col min="1291" max="1291" width="11.140625" style="91" customWidth="1"/>
    <col min="1292" max="1292" width="10.5703125" style="91" customWidth="1"/>
    <col min="1293" max="1295" width="12" style="91" customWidth="1"/>
    <col min="1296" max="1296" width="13.5703125" style="91" customWidth="1"/>
    <col min="1297" max="1297" width="9.85546875" style="91" customWidth="1"/>
    <col min="1298" max="1298" width="9" style="91" customWidth="1"/>
    <col min="1299" max="1299" width="11.7109375" style="91" customWidth="1"/>
    <col min="1300" max="1300" width="12" style="91" customWidth="1"/>
    <col min="1301" max="1301" width="3.42578125" style="91" customWidth="1"/>
    <col min="1302" max="1302" width="5.7109375" style="91" customWidth="1"/>
    <col min="1303" max="1303" width="12.5703125" style="91" customWidth="1"/>
    <col min="1304" max="1536" width="9.140625" style="91"/>
    <col min="1537" max="1537" width="9.28515625" style="91" customWidth="1"/>
    <col min="1538" max="1538" width="45.28515625" style="91" customWidth="1"/>
    <col min="1539" max="1539" width="11.42578125" style="91" customWidth="1"/>
    <col min="1540" max="1540" width="14.85546875" style="91" customWidth="1"/>
    <col min="1541" max="1541" width="14.42578125" style="91" customWidth="1"/>
    <col min="1542" max="1542" width="12.42578125" style="91" customWidth="1"/>
    <col min="1543" max="1543" width="12.140625" style="91" customWidth="1"/>
    <col min="1544" max="1544" width="11.28515625" style="91" bestFit="1" customWidth="1"/>
    <col min="1545" max="1545" width="12.5703125" style="91" customWidth="1"/>
    <col min="1546" max="1546" width="13.85546875" style="91" customWidth="1"/>
    <col min="1547" max="1547" width="11.140625" style="91" customWidth="1"/>
    <col min="1548" max="1548" width="10.5703125" style="91" customWidth="1"/>
    <col min="1549" max="1551" width="12" style="91" customWidth="1"/>
    <col min="1552" max="1552" width="13.5703125" style="91" customWidth="1"/>
    <col min="1553" max="1553" width="9.85546875" style="91" customWidth="1"/>
    <col min="1554" max="1554" width="9" style="91" customWidth="1"/>
    <col min="1555" max="1555" width="11.7109375" style="91" customWidth="1"/>
    <col min="1556" max="1556" width="12" style="91" customWidth="1"/>
    <col min="1557" max="1557" width="3.42578125" style="91" customWidth="1"/>
    <col min="1558" max="1558" width="5.7109375" style="91" customWidth="1"/>
    <col min="1559" max="1559" width="12.5703125" style="91" customWidth="1"/>
    <col min="1560" max="1792" width="9.140625" style="91"/>
    <col min="1793" max="1793" width="9.28515625" style="91" customWidth="1"/>
    <col min="1794" max="1794" width="45.28515625" style="91" customWidth="1"/>
    <col min="1795" max="1795" width="11.42578125" style="91" customWidth="1"/>
    <col min="1796" max="1796" width="14.85546875" style="91" customWidth="1"/>
    <col min="1797" max="1797" width="14.42578125" style="91" customWidth="1"/>
    <col min="1798" max="1798" width="12.42578125" style="91" customWidth="1"/>
    <col min="1799" max="1799" width="12.140625" style="91" customWidth="1"/>
    <col min="1800" max="1800" width="11.28515625" style="91" bestFit="1" customWidth="1"/>
    <col min="1801" max="1801" width="12.5703125" style="91" customWidth="1"/>
    <col min="1802" max="1802" width="13.85546875" style="91" customWidth="1"/>
    <col min="1803" max="1803" width="11.140625" style="91" customWidth="1"/>
    <col min="1804" max="1804" width="10.5703125" style="91" customWidth="1"/>
    <col min="1805" max="1807" width="12" style="91" customWidth="1"/>
    <col min="1808" max="1808" width="13.5703125" style="91" customWidth="1"/>
    <col min="1809" max="1809" width="9.85546875" style="91" customWidth="1"/>
    <col min="1810" max="1810" width="9" style="91" customWidth="1"/>
    <col min="1811" max="1811" width="11.7109375" style="91" customWidth="1"/>
    <col min="1812" max="1812" width="12" style="91" customWidth="1"/>
    <col min="1813" max="1813" width="3.42578125" style="91" customWidth="1"/>
    <col min="1814" max="1814" width="5.7109375" style="91" customWidth="1"/>
    <col min="1815" max="1815" width="12.5703125" style="91" customWidth="1"/>
    <col min="1816" max="2048" width="9.140625" style="91"/>
    <col min="2049" max="2049" width="9.28515625" style="91" customWidth="1"/>
    <col min="2050" max="2050" width="45.28515625" style="91" customWidth="1"/>
    <col min="2051" max="2051" width="11.42578125" style="91" customWidth="1"/>
    <col min="2052" max="2052" width="14.85546875" style="91" customWidth="1"/>
    <col min="2053" max="2053" width="14.42578125" style="91" customWidth="1"/>
    <col min="2054" max="2054" width="12.42578125" style="91" customWidth="1"/>
    <col min="2055" max="2055" width="12.140625" style="91" customWidth="1"/>
    <col min="2056" max="2056" width="11.28515625" style="91" bestFit="1" customWidth="1"/>
    <col min="2057" max="2057" width="12.5703125" style="91" customWidth="1"/>
    <col min="2058" max="2058" width="13.85546875" style="91" customWidth="1"/>
    <col min="2059" max="2059" width="11.140625" style="91" customWidth="1"/>
    <col min="2060" max="2060" width="10.5703125" style="91" customWidth="1"/>
    <col min="2061" max="2063" width="12" style="91" customWidth="1"/>
    <col min="2064" max="2064" width="13.5703125" style="91" customWidth="1"/>
    <col min="2065" max="2065" width="9.85546875" style="91" customWidth="1"/>
    <col min="2066" max="2066" width="9" style="91" customWidth="1"/>
    <col min="2067" max="2067" width="11.7109375" style="91" customWidth="1"/>
    <col min="2068" max="2068" width="12" style="91" customWidth="1"/>
    <col min="2069" max="2069" width="3.42578125" style="91" customWidth="1"/>
    <col min="2070" max="2070" width="5.7109375" style="91" customWidth="1"/>
    <col min="2071" max="2071" width="12.5703125" style="91" customWidth="1"/>
    <col min="2072" max="2304" width="9.140625" style="91"/>
    <col min="2305" max="2305" width="9.28515625" style="91" customWidth="1"/>
    <col min="2306" max="2306" width="45.28515625" style="91" customWidth="1"/>
    <col min="2307" max="2307" width="11.42578125" style="91" customWidth="1"/>
    <col min="2308" max="2308" width="14.85546875" style="91" customWidth="1"/>
    <col min="2309" max="2309" width="14.42578125" style="91" customWidth="1"/>
    <col min="2310" max="2310" width="12.42578125" style="91" customWidth="1"/>
    <col min="2311" max="2311" width="12.140625" style="91" customWidth="1"/>
    <col min="2312" max="2312" width="11.28515625" style="91" bestFit="1" customWidth="1"/>
    <col min="2313" max="2313" width="12.5703125" style="91" customWidth="1"/>
    <col min="2314" max="2314" width="13.85546875" style="91" customWidth="1"/>
    <col min="2315" max="2315" width="11.140625" style="91" customWidth="1"/>
    <col min="2316" max="2316" width="10.5703125" style="91" customWidth="1"/>
    <col min="2317" max="2319" width="12" style="91" customWidth="1"/>
    <col min="2320" max="2320" width="13.5703125" style="91" customWidth="1"/>
    <col min="2321" max="2321" width="9.85546875" style="91" customWidth="1"/>
    <col min="2322" max="2322" width="9" style="91" customWidth="1"/>
    <col min="2323" max="2323" width="11.7109375" style="91" customWidth="1"/>
    <col min="2324" max="2324" width="12" style="91" customWidth="1"/>
    <col min="2325" max="2325" width="3.42578125" style="91" customWidth="1"/>
    <col min="2326" max="2326" width="5.7109375" style="91" customWidth="1"/>
    <col min="2327" max="2327" width="12.5703125" style="91" customWidth="1"/>
    <col min="2328" max="2560" width="9.140625" style="91"/>
    <col min="2561" max="2561" width="9.28515625" style="91" customWidth="1"/>
    <col min="2562" max="2562" width="45.28515625" style="91" customWidth="1"/>
    <col min="2563" max="2563" width="11.42578125" style="91" customWidth="1"/>
    <col min="2564" max="2564" width="14.85546875" style="91" customWidth="1"/>
    <col min="2565" max="2565" width="14.42578125" style="91" customWidth="1"/>
    <col min="2566" max="2566" width="12.42578125" style="91" customWidth="1"/>
    <col min="2567" max="2567" width="12.140625" style="91" customWidth="1"/>
    <col min="2568" max="2568" width="11.28515625" style="91" bestFit="1" customWidth="1"/>
    <col min="2569" max="2569" width="12.5703125" style="91" customWidth="1"/>
    <col min="2570" max="2570" width="13.85546875" style="91" customWidth="1"/>
    <col min="2571" max="2571" width="11.140625" style="91" customWidth="1"/>
    <col min="2572" max="2572" width="10.5703125" style="91" customWidth="1"/>
    <col min="2573" max="2575" width="12" style="91" customWidth="1"/>
    <col min="2576" max="2576" width="13.5703125" style="91" customWidth="1"/>
    <col min="2577" max="2577" width="9.85546875" style="91" customWidth="1"/>
    <col min="2578" max="2578" width="9" style="91" customWidth="1"/>
    <col min="2579" max="2579" width="11.7109375" style="91" customWidth="1"/>
    <col min="2580" max="2580" width="12" style="91" customWidth="1"/>
    <col min="2581" max="2581" width="3.42578125" style="91" customWidth="1"/>
    <col min="2582" max="2582" width="5.7109375" style="91" customWidth="1"/>
    <col min="2583" max="2583" width="12.5703125" style="91" customWidth="1"/>
    <col min="2584" max="2816" width="9.140625" style="91"/>
    <col min="2817" max="2817" width="9.28515625" style="91" customWidth="1"/>
    <col min="2818" max="2818" width="45.28515625" style="91" customWidth="1"/>
    <col min="2819" max="2819" width="11.42578125" style="91" customWidth="1"/>
    <col min="2820" max="2820" width="14.85546875" style="91" customWidth="1"/>
    <col min="2821" max="2821" width="14.42578125" style="91" customWidth="1"/>
    <col min="2822" max="2822" width="12.42578125" style="91" customWidth="1"/>
    <col min="2823" max="2823" width="12.140625" style="91" customWidth="1"/>
    <col min="2824" max="2824" width="11.28515625" style="91" bestFit="1" customWidth="1"/>
    <col min="2825" max="2825" width="12.5703125" style="91" customWidth="1"/>
    <col min="2826" max="2826" width="13.85546875" style="91" customWidth="1"/>
    <col min="2827" max="2827" width="11.140625" style="91" customWidth="1"/>
    <col min="2828" max="2828" width="10.5703125" style="91" customWidth="1"/>
    <col min="2829" max="2831" width="12" style="91" customWidth="1"/>
    <col min="2832" max="2832" width="13.5703125" style="91" customWidth="1"/>
    <col min="2833" max="2833" width="9.85546875" style="91" customWidth="1"/>
    <col min="2834" max="2834" width="9" style="91" customWidth="1"/>
    <col min="2835" max="2835" width="11.7109375" style="91" customWidth="1"/>
    <col min="2836" max="2836" width="12" style="91" customWidth="1"/>
    <col min="2837" max="2837" width="3.42578125" style="91" customWidth="1"/>
    <col min="2838" max="2838" width="5.7109375" style="91" customWidth="1"/>
    <col min="2839" max="2839" width="12.5703125" style="91" customWidth="1"/>
    <col min="2840" max="3072" width="9.140625" style="91"/>
    <col min="3073" max="3073" width="9.28515625" style="91" customWidth="1"/>
    <col min="3074" max="3074" width="45.28515625" style="91" customWidth="1"/>
    <col min="3075" max="3075" width="11.42578125" style="91" customWidth="1"/>
    <col min="3076" max="3076" width="14.85546875" style="91" customWidth="1"/>
    <col min="3077" max="3077" width="14.42578125" style="91" customWidth="1"/>
    <col min="3078" max="3078" width="12.42578125" style="91" customWidth="1"/>
    <col min="3079" max="3079" width="12.140625" style="91" customWidth="1"/>
    <col min="3080" max="3080" width="11.28515625" style="91" bestFit="1" customWidth="1"/>
    <col min="3081" max="3081" width="12.5703125" style="91" customWidth="1"/>
    <col min="3082" max="3082" width="13.85546875" style="91" customWidth="1"/>
    <col min="3083" max="3083" width="11.140625" style="91" customWidth="1"/>
    <col min="3084" max="3084" width="10.5703125" style="91" customWidth="1"/>
    <col min="3085" max="3087" width="12" style="91" customWidth="1"/>
    <col min="3088" max="3088" width="13.5703125" style="91" customWidth="1"/>
    <col min="3089" max="3089" width="9.85546875" style="91" customWidth="1"/>
    <col min="3090" max="3090" width="9" style="91" customWidth="1"/>
    <col min="3091" max="3091" width="11.7109375" style="91" customWidth="1"/>
    <col min="3092" max="3092" width="12" style="91" customWidth="1"/>
    <col min="3093" max="3093" width="3.42578125" style="91" customWidth="1"/>
    <col min="3094" max="3094" width="5.7109375" style="91" customWidth="1"/>
    <col min="3095" max="3095" width="12.5703125" style="91" customWidth="1"/>
    <col min="3096" max="3328" width="9.140625" style="91"/>
    <col min="3329" max="3329" width="9.28515625" style="91" customWidth="1"/>
    <col min="3330" max="3330" width="45.28515625" style="91" customWidth="1"/>
    <col min="3331" max="3331" width="11.42578125" style="91" customWidth="1"/>
    <col min="3332" max="3332" width="14.85546875" style="91" customWidth="1"/>
    <col min="3333" max="3333" width="14.42578125" style="91" customWidth="1"/>
    <col min="3334" max="3334" width="12.42578125" style="91" customWidth="1"/>
    <col min="3335" max="3335" width="12.140625" style="91" customWidth="1"/>
    <col min="3336" max="3336" width="11.28515625" style="91" bestFit="1" customWidth="1"/>
    <col min="3337" max="3337" width="12.5703125" style="91" customWidth="1"/>
    <col min="3338" max="3338" width="13.85546875" style="91" customWidth="1"/>
    <col min="3339" max="3339" width="11.140625" style="91" customWidth="1"/>
    <col min="3340" max="3340" width="10.5703125" style="91" customWidth="1"/>
    <col min="3341" max="3343" width="12" style="91" customWidth="1"/>
    <col min="3344" max="3344" width="13.5703125" style="91" customWidth="1"/>
    <col min="3345" max="3345" width="9.85546875" style="91" customWidth="1"/>
    <col min="3346" max="3346" width="9" style="91" customWidth="1"/>
    <col min="3347" max="3347" width="11.7109375" style="91" customWidth="1"/>
    <col min="3348" max="3348" width="12" style="91" customWidth="1"/>
    <col min="3349" max="3349" width="3.42578125" style="91" customWidth="1"/>
    <col min="3350" max="3350" width="5.7109375" style="91" customWidth="1"/>
    <col min="3351" max="3351" width="12.5703125" style="91" customWidth="1"/>
    <col min="3352" max="3584" width="9.140625" style="91"/>
    <col min="3585" max="3585" width="9.28515625" style="91" customWidth="1"/>
    <col min="3586" max="3586" width="45.28515625" style="91" customWidth="1"/>
    <col min="3587" max="3587" width="11.42578125" style="91" customWidth="1"/>
    <col min="3588" max="3588" width="14.85546875" style="91" customWidth="1"/>
    <col min="3589" max="3589" width="14.42578125" style="91" customWidth="1"/>
    <col min="3590" max="3590" width="12.42578125" style="91" customWidth="1"/>
    <col min="3591" max="3591" width="12.140625" style="91" customWidth="1"/>
    <col min="3592" max="3592" width="11.28515625" style="91" bestFit="1" customWidth="1"/>
    <col min="3593" max="3593" width="12.5703125" style="91" customWidth="1"/>
    <col min="3594" max="3594" width="13.85546875" style="91" customWidth="1"/>
    <col min="3595" max="3595" width="11.140625" style="91" customWidth="1"/>
    <col min="3596" max="3596" width="10.5703125" style="91" customWidth="1"/>
    <col min="3597" max="3599" width="12" style="91" customWidth="1"/>
    <col min="3600" max="3600" width="13.5703125" style="91" customWidth="1"/>
    <col min="3601" max="3601" width="9.85546875" style="91" customWidth="1"/>
    <col min="3602" max="3602" width="9" style="91" customWidth="1"/>
    <col min="3603" max="3603" width="11.7109375" style="91" customWidth="1"/>
    <col min="3604" max="3604" width="12" style="91" customWidth="1"/>
    <col min="3605" max="3605" width="3.42578125" style="91" customWidth="1"/>
    <col min="3606" max="3606" width="5.7109375" style="91" customWidth="1"/>
    <col min="3607" max="3607" width="12.5703125" style="91" customWidth="1"/>
    <col min="3608" max="3840" width="9.140625" style="91"/>
    <col min="3841" max="3841" width="9.28515625" style="91" customWidth="1"/>
    <col min="3842" max="3842" width="45.28515625" style="91" customWidth="1"/>
    <col min="3843" max="3843" width="11.42578125" style="91" customWidth="1"/>
    <col min="3844" max="3844" width="14.85546875" style="91" customWidth="1"/>
    <col min="3845" max="3845" width="14.42578125" style="91" customWidth="1"/>
    <col min="3846" max="3846" width="12.42578125" style="91" customWidth="1"/>
    <col min="3847" max="3847" width="12.140625" style="91" customWidth="1"/>
    <col min="3848" max="3848" width="11.28515625" style="91" bestFit="1" customWidth="1"/>
    <col min="3849" max="3849" width="12.5703125" style="91" customWidth="1"/>
    <col min="3850" max="3850" width="13.85546875" style="91" customWidth="1"/>
    <col min="3851" max="3851" width="11.140625" style="91" customWidth="1"/>
    <col min="3852" max="3852" width="10.5703125" style="91" customWidth="1"/>
    <col min="3853" max="3855" width="12" style="91" customWidth="1"/>
    <col min="3856" max="3856" width="13.5703125" style="91" customWidth="1"/>
    <col min="3857" max="3857" width="9.85546875" style="91" customWidth="1"/>
    <col min="3858" max="3858" width="9" style="91" customWidth="1"/>
    <col min="3859" max="3859" width="11.7109375" style="91" customWidth="1"/>
    <col min="3860" max="3860" width="12" style="91" customWidth="1"/>
    <col min="3861" max="3861" width="3.42578125" style="91" customWidth="1"/>
    <col min="3862" max="3862" width="5.7109375" style="91" customWidth="1"/>
    <col min="3863" max="3863" width="12.5703125" style="91" customWidth="1"/>
    <col min="3864" max="4096" width="9.140625" style="91"/>
    <col min="4097" max="4097" width="9.28515625" style="91" customWidth="1"/>
    <col min="4098" max="4098" width="45.28515625" style="91" customWidth="1"/>
    <col min="4099" max="4099" width="11.42578125" style="91" customWidth="1"/>
    <col min="4100" max="4100" width="14.85546875" style="91" customWidth="1"/>
    <col min="4101" max="4101" width="14.42578125" style="91" customWidth="1"/>
    <col min="4102" max="4102" width="12.42578125" style="91" customWidth="1"/>
    <col min="4103" max="4103" width="12.140625" style="91" customWidth="1"/>
    <col min="4104" max="4104" width="11.28515625" style="91" bestFit="1" customWidth="1"/>
    <col min="4105" max="4105" width="12.5703125" style="91" customWidth="1"/>
    <col min="4106" max="4106" width="13.85546875" style="91" customWidth="1"/>
    <col min="4107" max="4107" width="11.140625" style="91" customWidth="1"/>
    <col min="4108" max="4108" width="10.5703125" style="91" customWidth="1"/>
    <col min="4109" max="4111" width="12" style="91" customWidth="1"/>
    <col min="4112" max="4112" width="13.5703125" style="91" customWidth="1"/>
    <col min="4113" max="4113" width="9.85546875" style="91" customWidth="1"/>
    <col min="4114" max="4114" width="9" style="91" customWidth="1"/>
    <col min="4115" max="4115" width="11.7109375" style="91" customWidth="1"/>
    <col min="4116" max="4116" width="12" style="91" customWidth="1"/>
    <col min="4117" max="4117" width="3.42578125" style="91" customWidth="1"/>
    <col min="4118" max="4118" width="5.7109375" style="91" customWidth="1"/>
    <col min="4119" max="4119" width="12.5703125" style="91" customWidth="1"/>
    <col min="4120" max="4352" width="9.140625" style="91"/>
    <col min="4353" max="4353" width="9.28515625" style="91" customWidth="1"/>
    <col min="4354" max="4354" width="45.28515625" style="91" customWidth="1"/>
    <col min="4355" max="4355" width="11.42578125" style="91" customWidth="1"/>
    <col min="4356" max="4356" width="14.85546875" style="91" customWidth="1"/>
    <col min="4357" max="4357" width="14.42578125" style="91" customWidth="1"/>
    <col min="4358" max="4358" width="12.42578125" style="91" customWidth="1"/>
    <col min="4359" max="4359" width="12.140625" style="91" customWidth="1"/>
    <col min="4360" max="4360" width="11.28515625" style="91" bestFit="1" customWidth="1"/>
    <col min="4361" max="4361" width="12.5703125" style="91" customWidth="1"/>
    <col min="4362" max="4362" width="13.85546875" style="91" customWidth="1"/>
    <col min="4363" max="4363" width="11.140625" style="91" customWidth="1"/>
    <col min="4364" max="4364" width="10.5703125" style="91" customWidth="1"/>
    <col min="4365" max="4367" width="12" style="91" customWidth="1"/>
    <col min="4368" max="4368" width="13.5703125" style="91" customWidth="1"/>
    <col min="4369" max="4369" width="9.85546875" style="91" customWidth="1"/>
    <col min="4370" max="4370" width="9" style="91" customWidth="1"/>
    <col min="4371" max="4371" width="11.7109375" style="91" customWidth="1"/>
    <col min="4372" max="4372" width="12" style="91" customWidth="1"/>
    <col min="4373" max="4373" width="3.42578125" style="91" customWidth="1"/>
    <col min="4374" max="4374" width="5.7109375" style="91" customWidth="1"/>
    <col min="4375" max="4375" width="12.5703125" style="91" customWidth="1"/>
    <col min="4376" max="4608" width="9.140625" style="91"/>
    <col min="4609" max="4609" width="9.28515625" style="91" customWidth="1"/>
    <col min="4610" max="4610" width="45.28515625" style="91" customWidth="1"/>
    <col min="4611" max="4611" width="11.42578125" style="91" customWidth="1"/>
    <col min="4612" max="4612" width="14.85546875" style="91" customWidth="1"/>
    <col min="4613" max="4613" width="14.42578125" style="91" customWidth="1"/>
    <col min="4614" max="4614" width="12.42578125" style="91" customWidth="1"/>
    <col min="4615" max="4615" width="12.140625" style="91" customWidth="1"/>
    <col min="4616" max="4616" width="11.28515625" style="91" bestFit="1" customWidth="1"/>
    <col min="4617" max="4617" width="12.5703125" style="91" customWidth="1"/>
    <col min="4618" max="4618" width="13.85546875" style="91" customWidth="1"/>
    <col min="4619" max="4619" width="11.140625" style="91" customWidth="1"/>
    <col min="4620" max="4620" width="10.5703125" style="91" customWidth="1"/>
    <col min="4621" max="4623" width="12" style="91" customWidth="1"/>
    <col min="4624" max="4624" width="13.5703125" style="91" customWidth="1"/>
    <col min="4625" max="4625" width="9.85546875" style="91" customWidth="1"/>
    <col min="4626" max="4626" width="9" style="91" customWidth="1"/>
    <col min="4627" max="4627" width="11.7109375" style="91" customWidth="1"/>
    <col min="4628" max="4628" width="12" style="91" customWidth="1"/>
    <col min="4629" max="4629" width="3.42578125" style="91" customWidth="1"/>
    <col min="4630" max="4630" width="5.7109375" style="91" customWidth="1"/>
    <col min="4631" max="4631" width="12.5703125" style="91" customWidth="1"/>
    <col min="4632" max="4864" width="9.140625" style="91"/>
    <col min="4865" max="4865" width="9.28515625" style="91" customWidth="1"/>
    <col min="4866" max="4866" width="45.28515625" style="91" customWidth="1"/>
    <col min="4867" max="4867" width="11.42578125" style="91" customWidth="1"/>
    <col min="4868" max="4868" width="14.85546875" style="91" customWidth="1"/>
    <col min="4869" max="4869" width="14.42578125" style="91" customWidth="1"/>
    <col min="4870" max="4870" width="12.42578125" style="91" customWidth="1"/>
    <col min="4871" max="4871" width="12.140625" style="91" customWidth="1"/>
    <col min="4872" max="4872" width="11.28515625" style="91" bestFit="1" customWidth="1"/>
    <col min="4873" max="4873" width="12.5703125" style="91" customWidth="1"/>
    <col min="4874" max="4874" width="13.85546875" style="91" customWidth="1"/>
    <col min="4875" max="4875" width="11.140625" style="91" customWidth="1"/>
    <col min="4876" max="4876" width="10.5703125" style="91" customWidth="1"/>
    <col min="4877" max="4879" width="12" style="91" customWidth="1"/>
    <col min="4880" max="4880" width="13.5703125" style="91" customWidth="1"/>
    <col min="4881" max="4881" width="9.85546875" style="91" customWidth="1"/>
    <col min="4882" max="4882" width="9" style="91" customWidth="1"/>
    <col min="4883" max="4883" width="11.7109375" style="91" customWidth="1"/>
    <col min="4884" max="4884" width="12" style="91" customWidth="1"/>
    <col min="4885" max="4885" width="3.42578125" style="91" customWidth="1"/>
    <col min="4886" max="4886" width="5.7109375" style="91" customWidth="1"/>
    <col min="4887" max="4887" width="12.5703125" style="91" customWidth="1"/>
    <col min="4888" max="5120" width="9.140625" style="91"/>
    <col min="5121" max="5121" width="9.28515625" style="91" customWidth="1"/>
    <col min="5122" max="5122" width="45.28515625" style="91" customWidth="1"/>
    <col min="5123" max="5123" width="11.42578125" style="91" customWidth="1"/>
    <col min="5124" max="5124" width="14.85546875" style="91" customWidth="1"/>
    <col min="5125" max="5125" width="14.42578125" style="91" customWidth="1"/>
    <col min="5126" max="5126" width="12.42578125" style="91" customWidth="1"/>
    <col min="5127" max="5127" width="12.140625" style="91" customWidth="1"/>
    <col min="5128" max="5128" width="11.28515625" style="91" bestFit="1" customWidth="1"/>
    <col min="5129" max="5129" width="12.5703125" style="91" customWidth="1"/>
    <col min="5130" max="5130" width="13.85546875" style="91" customWidth="1"/>
    <col min="5131" max="5131" width="11.140625" style="91" customWidth="1"/>
    <col min="5132" max="5132" width="10.5703125" style="91" customWidth="1"/>
    <col min="5133" max="5135" width="12" style="91" customWidth="1"/>
    <col min="5136" max="5136" width="13.5703125" style="91" customWidth="1"/>
    <col min="5137" max="5137" width="9.85546875" style="91" customWidth="1"/>
    <col min="5138" max="5138" width="9" style="91" customWidth="1"/>
    <col min="5139" max="5139" width="11.7109375" style="91" customWidth="1"/>
    <col min="5140" max="5140" width="12" style="91" customWidth="1"/>
    <col min="5141" max="5141" width="3.42578125" style="91" customWidth="1"/>
    <col min="5142" max="5142" width="5.7109375" style="91" customWidth="1"/>
    <col min="5143" max="5143" width="12.5703125" style="91" customWidth="1"/>
    <col min="5144" max="5376" width="9.140625" style="91"/>
    <col min="5377" max="5377" width="9.28515625" style="91" customWidth="1"/>
    <col min="5378" max="5378" width="45.28515625" style="91" customWidth="1"/>
    <col min="5379" max="5379" width="11.42578125" style="91" customWidth="1"/>
    <col min="5380" max="5380" width="14.85546875" style="91" customWidth="1"/>
    <col min="5381" max="5381" width="14.42578125" style="91" customWidth="1"/>
    <col min="5382" max="5382" width="12.42578125" style="91" customWidth="1"/>
    <col min="5383" max="5383" width="12.140625" style="91" customWidth="1"/>
    <col min="5384" max="5384" width="11.28515625" style="91" bestFit="1" customWidth="1"/>
    <col min="5385" max="5385" width="12.5703125" style="91" customWidth="1"/>
    <col min="5386" max="5386" width="13.85546875" style="91" customWidth="1"/>
    <col min="5387" max="5387" width="11.140625" style="91" customWidth="1"/>
    <col min="5388" max="5388" width="10.5703125" style="91" customWidth="1"/>
    <col min="5389" max="5391" width="12" style="91" customWidth="1"/>
    <col min="5392" max="5392" width="13.5703125" style="91" customWidth="1"/>
    <col min="5393" max="5393" width="9.85546875" style="91" customWidth="1"/>
    <col min="5394" max="5394" width="9" style="91" customWidth="1"/>
    <col min="5395" max="5395" width="11.7109375" style="91" customWidth="1"/>
    <col min="5396" max="5396" width="12" style="91" customWidth="1"/>
    <col min="5397" max="5397" width="3.42578125" style="91" customWidth="1"/>
    <col min="5398" max="5398" width="5.7109375" style="91" customWidth="1"/>
    <col min="5399" max="5399" width="12.5703125" style="91" customWidth="1"/>
    <col min="5400" max="5632" width="9.140625" style="91"/>
    <col min="5633" max="5633" width="9.28515625" style="91" customWidth="1"/>
    <col min="5634" max="5634" width="45.28515625" style="91" customWidth="1"/>
    <col min="5635" max="5635" width="11.42578125" style="91" customWidth="1"/>
    <col min="5636" max="5636" width="14.85546875" style="91" customWidth="1"/>
    <col min="5637" max="5637" width="14.42578125" style="91" customWidth="1"/>
    <col min="5638" max="5638" width="12.42578125" style="91" customWidth="1"/>
    <col min="5639" max="5639" width="12.140625" style="91" customWidth="1"/>
    <col min="5640" max="5640" width="11.28515625" style="91" bestFit="1" customWidth="1"/>
    <col min="5641" max="5641" width="12.5703125" style="91" customWidth="1"/>
    <col min="5642" max="5642" width="13.85546875" style="91" customWidth="1"/>
    <col min="5643" max="5643" width="11.140625" style="91" customWidth="1"/>
    <col min="5644" max="5644" width="10.5703125" style="91" customWidth="1"/>
    <col min="5645" max="5647" width="12" style="91" customWidth="1"/>
    <col min="5648" max="5648" width="13.5703125" style="91" customWidth="1"/>
    <col min="5649" max="5649" width="9.85546875" style="91" customWidth="1"/>
    <col min="5650" max="5650" width="9" style="91" customWidth="1"/>
    <col min="5651" max="5651" width="11.7109375" style="91" customWidth="1"/>
    <col min="5652" max="5652" width="12" style="91" customWidth="1"/>
    <col min="5653" max="5653" width="3.42578125" style="91" customWidth="1"/>
    <col min="5654" max="5654" width="5.7109375" style="91" customWidth="1"/>
    <col min="5655" max="5655" width="12.5703125" style="91" customWidth="1"/>
    <col min="5656" max="5888" width="9.140625" style="91"/>
    <col min="5889" max="5889" width="9.28515625" style="91" customWidth="1"/>
    <col min="5890" max="5890" width="45.28515625" style="91" customWidth="1"/>
    <col min="5891" max="5891" width="11.42578125" style="91" customWidth="1"/>
    <col min="5892" max="5892" width="14.85546875" style="91" customWidth="1"/>
    <col min="5893" max="5893" width="14.42578125" style="91" customWidth="1"/>
    <col min="5894" max="5894" width="12.42578125" style="91" customWidth="1"/>
    <col min="5895" max="5895" width="12.140625" style="91" customWidth="1"/>
    <col min="5896" max="5896" width="11.28515625" style="91" bestFit="1" customWidth="1"/>
    <col min="5897" max="5897" width="12.5703125" style="91" customWidth="1"/>
    <col min="5898" max="5898" width="13.85546875" style="91" customWidth="1"/>
    <col min="5899" max="5899" width="11.140625" style="91" customWidth="1"/>
    <col min="5900" max="5900" width="10.5703125" style="91" customWidth="1"/>
    <col min="5901" max="5903" width="12" style="91" customWidth="1"/>
    <col min="5904" max="5904" width="13.5703125" style="91" customWidth="1"/>
    <col min="5905" max="5905" width="9.85546875" style="91" customWidth="1"/>
    <col min="5906" max="5906" width="9" style="91" customWidth="1"/>
    <col min="5907" max="5907" width="11.7109375" style="91" customWidth="1"/>
    <col min="5908" max="5908" width="12" style="91" customWidth="1"/>
    <col min="5909" max="5909" width="3.42578125" style="91" customWidth="1"/>
    <col min="5910" max="5910" width="5.7109375" style="91" customWidth="1"/>
    <col min="5911" max="5911" width="12.5703125" style="91" customWidth="1"/>
    <col min="5912" max="6144" width="9.140625" style="91"/>
    <col min="6145" max="6145" width="9.28515625" style="91" customWidth="1"/>
    <col min="6146" max="6146" width="45.28515625" style="91" customWidth="1"/>
    <col min="6147" max="6147" width="11.42578125" style="91" customWidth="1"/>
    <col min="6148" max="6148" width="14.85546875" style="91" customWidth="1"/>
    <col min="6149" max="6149" width="14.42578125" style="91" customWidth="1"/>
    <col min="6150" max="6150" width="12.42578125" style="91" customWidth="1"/>
    <col min="6151" max="6151" width="12.140625" style="91" customWidth="1"/>
    <col min="6152" max="6152" width="11.28515625" style="91" bestFit="1" customWidth="1"/>
    <col min="6153" max="6153" width="12.5703125" style="91" customWidth="1"/>
    <col min="6154" max="6154" width="13.85546875" style="91" customWidth="1"/>
    <col min="6155" max="6155" width="11.140625" style="91" customWidth="1"/>
    <col min="6156" max="6156" width="10.5703125" style="91" customWidth="1"/>
    <col min="6157" max="6159" width="12" style="91" customWidth="1"/>
    <col min="6160" max="6160" width="13.5703125" style="91" customWidth="1"/>
    <col min="6161" max="6161" width="9.85546875" style="91" customWidth="1"/>
    <col min="6162" max="6162" width="9" style="91" customWidth="1"/>
    <col min="6163" max="6163" width="11.7109375" style="91" customWidth="1"/>
    <col min="6164" max="6164" width="12" style="91" customWidth="1"/>
    <col min="6165" max="6165" width="3.42578125" style="91" customWidth="1"/>
    <col min="6166" max="6166" width="5.7109375" style="91" customWidth="1"/>
    <col min="6167" max="6167" width="12.5703125" style="91" customWidth="1"/>
    <col min="6168" max="6400" width="9.140625" style="91"/>
    <col min="6401" max="6401" width="9.28515625" style="91" customWidth="1"/>
    <col min="6402" max="6402" width="45.28515625" style="91" customWidth="1"/>
    <col min="6403" max="6403" width="11.42578125" style="91" customWidth="1"/>
    <col min="6404" max="6404" width="14.85546875" style="91" customWidth="1"/>
    <col min="6405" max="6405" width="14.42578125" style="91" customWidth="1"/>
    <col min="6406" max="6406" width="12.42578125" style="91" customWidth="1"/>
    <col min="6407" max="6407" width="12.140625" style="91" customWidth="1"/>
    <col min="6408" max="6408" width="11.28515625" style="91" bestFit="1" customWidth="1"/>
    <col min="6409" max="6409" width="12.5703125" style="91" customWidth="1"/>
    <col min="6410" max="6410" width="13.85546875" style="91" customWidth="1"/>
    <col min="6411" max="6411" width="11.140625" style="91" customWidth="1"/>
    <col min="6412" max="6412" width="10.5703125" style="91" customWidth="1"/>
    <col min="6413" max="6415" width="12" style="91" customWidth="1"/>
    <col min="6416" max="6416" width="13.5703125" style="91" customWidth="1"/>
    <col min="6417" max="6417" width="9.85546875" style="91" customWidth="1"/>
    <col min="6418" max="6418" width="9" style="91" customWidth="1"/>
    <col min="6419" max="6419" width="11.7109375" style="91" customWidth="1"/>
    <col min="6420" max="6420" width="12" style="91" customWidth="1"/>
    <col min="6421" max="6421" width="3.42578125" style="91" customWidth="1"/>
    <col min="6422" max="6422" width="5.7109375" style="91" customWidth="1"/>
    <col min="6423" max="6423" width="12.5703125" style="91" customWidth="1"/>
    <col min="6424" max="6656" width="9.140625" style="91"/>
    <col min="6657" max="6657" width="9.28515625" style="91" customWidth="1"/>
    <col min="6658" max="6658" width="45.28515625" style="91" customWidth="1"/>
    <col min="6659" max="6659" width="11.42578125" style="91" customWidth="1"/>
    <col min="6660" max="6660" width="14.85546875" style="91" customWidth="1"/>
    <col min="6661" max="6661" width="14.42578125" style="91" customWidth="1"/>
    <col min="6662" max="6662" width="12.42578125" style="91" customWidth="1"/>
    <col min="6663" max="6663" width="12.140625" style="91" customWidth="1"/>
    <col min="6664" max="6664" width="11.28515625" style="91" bestFit="1" customWidth="1"/>
    <col min="6665" max="6665" width="12.5703125" style="91" customWidth="1"/>
    <col min="6666" max="6666" width="13.85546875" style="91" customWidth="1"/>
    <col min="6667" max="6667" width="11.140625" style="91" customWidth="1"/>
    <col min="6668" max="6668" width="10.5703125" style="91" customWidth="1"/>
    <col min="6669" max="6671" width="12" style="91" customWidth="1"/>
    <col min="6672" max="6672" width="13.5703125" style="91" customWidth="1"/>
    <col min="6673" max="6673" width="9.85546875" style="91" customWidth="1"/>
    <col min="6674" max="6674" width="9" style="91" customWidth="1"/>
    <col min="6675" max="6675" width="11.7109375" style="91" customWidth="1"/>
    <col min="6676" max="6676" width="12" style="91" customWidth="1"/>
    <col min="6677" max="6677" width="3.42578125" style="91" customWidth="1"/>
    <col min="6678" max="6678" width="5.7109375" style="91" customWidth="1"/>
    <col min="6679" max="6679" width="12.5703125" style="91" customWidth="1"/>
    <col min="6680" max="6912" width="9.140625" style="91"/>
    <col min="6913" max="6913" width="9.28515625" style="91" customWidth="1"/>
    <col min="6914" max="6914" width="45.28515625" style="91" customWidth="1"/>
    <col min="6915" max="6915" width="11.42578125" style="91" customWidth="1"/>
    <col min="6916" max="6916" width="14.85546875" style="91" customWidth="1"/>
    <col min="6917" max="6917" width="14.42578125" style="91" customWidth="1"/>
    <col min="6918" max="6918" width="12.42578125" style="91" customWidth="1"/>
    <col min="6919" max="6919" width="12.140625" style="91" customWidth="1"/>
    <col min="6920" max="6920" width="11.28515625" style="91" bestFit="1" customWidth="1"/>
    <col min="6921" max="6921" width="12.5703125" style="91" customWidth="1"/>
    <col min="6922" max="6922" width="13.85546875" style="91" customWidth="1"/>
    <col min="6923" max="6923" width="11.140625" style="91" customWidth="1"/>
    <col min="6924" max="6924" width="10.5703125" style="91" customWidth="1"/>
    <col min="6925" max="6927" width="12" style="91" customWidth="1"/>
    <col min="6928" max="6928" width="13.5703125" style="91" customWidth="1"/>
    <col min="6929" max="6929" width="9.85546875" style="91" customWidth="1"/>
    <col min="6930" max="6930" width="9" style="91" customWidth="1"/>
    <col min="6931" max="6931" width="11.7109375" style="91" customWidth="1"/>
    <col min="6932" max="6932" width="12" style="91" customWidth="1"/>
    <col min="6933" max="6933" width="3.42578125" style="91" customWidth="1"/>
    <col min="6934" max="6934" width="5.7109375" style="91" customWidth="1"/>
    <col min="6935" max="6935" width="12.5703125" style="91" customWidth="1"/>
    <col min="6936" max="7168" width="9.140625" style="91"/>
    <col min="7169" max="7169" width="9.28515625" style="91" customWidth="1"/>
    <col min="7170" max="7170" width="45.28515625" style="91" customWidth="1"/>
    <col min="7171" max="7171" width="11.42578125" style="91" customWidth="1"/>
    <col min="7172" max="7172" width="14.85546875" style="91" customWidth="1"/>
    <col min="7173" max="7173" width="14.42578125" style="91" customWidth="1"/>
    <col min="7174" max="7174" width="12.42578125" style="91" customWidth="1"/>
    <col min="7175" max="7175" width="12.140625" style="91" customWidth="1"/>
    <col min="7176" max="7176" width="11.28515625" style="91" bestFit="1" customWidth="1"/>
    <col min="7177" max="7177" width="12.5703125" style="91" customWidth="1"/>
    <col min="7178" max="7178" width="13.85546875" style="91" customWidth="1"/>
    <col min="7179" max="7179" width="11.140625" style="91" customWidth="1"/>
    <col min="7180" max="7180" width="10.5703125" style="91" customWidth="1"/>
    <col min="7181" max="7183" width="12" style="91" customWidth="1"/>
    <col min="7184" max="7184" width="13.5703125" style="91" customWidth="1"/>
    <col min="7185" max="7185" width="9.85546875" style="91" customWidth="1"/>
    <col min="7186" max="7186" width="9" style="91" customWidth="1"/>
    <col min="7187" max="7187" width="11.7109375" style="91" customWidth="1"/>
    <col min="7188" max="7188" width="12" style="91" customWidth="1"/>
    <col min="7189" max="7189" width="3.42578125" style="91" customWidth="1"/>
    <col min="7190" max="7190" width="5.7109375" style="91" customWidth="1"/>
    <col min="7191" max="7191" width="12.5703125" style="91" customWidth="1"/>
    <col min="7192" max="7424" width="9.140625" style="91"/>
    <col min="7425" max="7425" width="9.28515625" style="91" customWidth="1"/>
    <col min="7426" max="7426" width="45.28515625" style="91" customWidth="1"/>
    <col min="7427" max="7427" width="11.42578125" style="91" customWidth="1"/>
    <col min="7428" max="7428" width="14.85546875" style="91" customWidth="1"/>
    <col min="7429" max="7429" width="14.42578125" style="91" customWidth="1"/>
    <col min="7430" max="7430" width="12.42578125" style="91" customWidth="1"/>
    <col min="7431" max="7431" width="12.140625" style="91" customWidth="1"/>
    <col min="7432" max="7432" width="11.28515625" style="91" bestFit="1" customWidth="1"/>
    <col min="7433" max="7433" width="12.5703125" style="91" customWidth="1"/>
    <col min="7434" max="7434" width="13.85546875" style="91" customWidth="1"/>
    <col min="7435" max="7435" width="11.140625" style="91" customWidth="1"/>
    <col min="7436" max="7436" width="10.5703125" style="91" customWidth="1"/>
    <col min="7437" max="7439" width="12" style="91" customWidth="1"/>
    <col min="7440" max="7440" width="13.5703125" style="91" customWidth="1"/>
    <col min="7441" max="7441" width="9.85546875" style="91" customWidth="1"/>
    <col min="7442" max="7442" width="9" style="91" customWidth="1"/>
    <col min="7443" max="7443" width="11.7109375" style="91" customWidth="1"/>
    <col min="7444" max="7444" width="12" style="91" customWidth="1"/>
    <col min="7445" max="7445" width="3.42578125" style="91" customWidth="1"/>
    <col min="7446" max="7446" width="5.7109375" style="91" customWidth="1"/>
    <col min="7447" max="7447" width="12.5703125" style="91" customWidth="1"/>
    <col min="7448" max="7680" width="9.140625" style="91"/>
    <col min="7681" max="7681" width="9.28515625" style="91" customWidth="1"/>
    <col min="7682" max="7682" width="45.28515625" style="91" customWidth="1"/>
    <col min="7683" max="7683" width="11.42578125" style="91" customWidth="1"/>
    <col min="7684" max="7684" width="14.85546875" style="91" customWidth="1"/>
    <col min="7685" max="7685" width="14.42578125" style="91" customWidth="1"/>
    <col min="7686" max="7686" width="12.42578125" style="91" customWidth="1"/>
    <col min="7687" max="7687" width="12.140625" style="91" customWidth="1"/>
    <col min="7688" max="7688" width="11.28515625" style="91" bestFit="1" customWidth="1"/>
    <col min="7689" max="7689" width="12.5703125" style="91" customWidth="1"/>
    <col min="7690" max="7690" width="13.85546875" style="91" customWidth="1"/>
    <col min="7691" max="7691" width="11.140625" style="91" customWidth="1"/>
    <col min="7692" max="7692" width="10.5703125" style="91" customWidth="1"/>
    <col min="7693" max="7695" width="12" style="91" customWidth="1"/>
    <col min="7696" max="7696" width="13.5703125" style="91" customWidth="1"/>
    <col min="7697" max="7697" width="9.85546875" style="91" customWidth="1"/>
    <col min="7698" max="7698" width="9" style="91" customWidth="1"/>
    <col min="7699" max="7699" width="11.7109375" style="91" customWidth="1"/>
    <col min="7700" max="7700" width="12" style="91" customWidth="1"/>
    <col min="7701" max="7701" width="3.42578125" style="91" customWidth="1"/>
    <col min="7702" max="7702" width="5.7109375" style="91" customWidth="1"/>
    <col min="7703" max="7703" width="12.5703125" style="91" customWidth="1"/>
    <col min="7704" max="7936" width="9.140625" style="91"/>
    <col min="7937" max="7937" width="9.28515625" style="91" customWidth="1"/>
    <col min="7938" max="7938" width="45.28515625" style="91" customWidth="1"/>
    <col min="7939" max="7939" width="11.42578125" style="91" customWidth="1"/>
    <col min="7940" max="7940" width="14.85546875" style="91" customWidth="1"/>
    <col min="7941" max="7941" width="14.42578125" style="91" customWidth="1"/>
    <col min="7942" max="7942" width="12.42578125" style="91" customWidth="1"/>
    <col min="7943" max="7943" width="12.140625" style="91" customWidth="1"/>
    <col min="7944" max="7944" width="11.28515625" style="91" bestFit="1" customWidth="1"/>
    <col min="7945" max="7945" width="12.5703125" style="91" customWidth="1"/>
    <col min="7946" max="7946" width="13.85546875" style="91" customWidth="1"/>
    <col min="7947" max="7947" width="11.140625" style="91" customWidth="1"/>
    <col min="7948" max="7948" width="10.5703125" style="91" customWidth="1"/>
    <col min="7949" max="7951" width="12" style="91" customWidth="1"/>
    <col min="7952" max="7952" width="13.5703125" style="91" customWidth="1"/>
    <col min="7953" max="7953" width="9.85546875" style="91" customWidth="1"/>
    <col min="7954" max="7954" width="9" style="91" customWidth="1"/>
    <col min="7955" max="7955" width="11.7109375" style="91" customWidth="1"/>
    <col min="7956" max="7956" width="12" style="91" customWidth="1"/>
    <col min="7957" max="7957" width="3.42578125" style="91" customWidth="1"/>
    <col min="7958" max="7958" width="5.7109375" style="91" customWidth="1"/>
    <col min="7959" max="7959" width="12.5703125" style="91" customWidth="1"/>
    <col min="7960" max="8192" width="9.140625" style="91"/>
    <col min="8193" max="8193" width="9.28515625" style="91" customWidth="1"/>
    <col min="8194" max="8194" width="45.28515625" style="91" customWidth="1"/>
    <col min="8195" max="8195" width="11.42578125" style="91" customWidth="1"/>
    <col min="8196" max="8196" width="14.85546875" style="91" customWidth="1"/>
    <col min="8197" max="8197" width="14.42578125" style="91" customWidth="1"/>
    <col min="8198" max="8198" width="12.42578125" style="91" customWidth="1"/>
    <col min="8199" max="8199" width="12.140625" style="91" customWidth="1"/>
    <col min="8200" max="8200" width="11.28515625" style="91" bestFit="1" customWidth="1"/>
    <col min="8201" max="8201" width="12.5703125" style="91" customWidth="1"/>
    <col min="8202" max="8202" width="13.85546875" style="91" customWidth="1"/>
    <col min="8203" max="8203" width="11.140625" style="91" customWidth="1"/>
    <col min="8204" max="8204" width="10.5703125" style="91" customWidth="1"/>
    <col min="8205" max="8207" width="12" style="91" customWidth="1"/>
    <col min="8208" max="8208" width="13.5703125" style="91" customWidth="1"/>
    <col min="8209" max="8209" width="9.85546875" style="91" customWidth="1"/>
    <col min="8210" max="8210" width="9" style="91" customWidth="1"/>
    <col min="8211" max="8211" width="11.7109375" style="91" customWidth="1"/>
    <col min="8212" max="8212" width="12" style="91" customWidth="1"/>
    <col min="8213" max="8213" width="3.42578125" style="91" customWidth="1"/>
    <col min="8214" max="8214" width="5.7109375" style="91" customWidth="1"/>
    <col min="8215" max="8215" width="12.5703125" style="91" customWidth="1"/>
    <col min="8216" max="8448" width="9.140625" style="91"/>
    <col min="8449" max="8449" width="9.28515625" style="91" customWidth="1"/>
    <col min="8450" max="8450" width="45.28515625" style="91" customWidth="1"/>
    <col min="8451" max="8451" width="11.42578125" style="91" customWidth="1"/>
    <col min="8452" max="8452" width="14.85546875" style="91" customWidth="1"/>
    <col min="8453" max="8453" width="14.42578125" style="91" customWidth="1"/>
    <col min="8454" max="8454" width="12.42578125" style="91" customWidth="1"/>
    <col min="8455" max="8455" width="12.140625" style="91" customWidth="1"/>
    <col min="8456" max="8456" width="11.28515625" style="91" bestFit="1" customWidth="1"/>
    <col min="8457" max="8457" width="12.5703125" style="91" customWidth="1"/>
    <col min="8458" max="8458" width="13.85546875" style="91" customWidth="1"/>
    <col min="8459" max="8459" width="11.140625" style="91" customWidth="1"/>
    <col min="8460" max="8460" width="10.5703125" style="91" customWidth="1"/>
    <col min="8461" max="8463" width="12" style="91" customWidth="1"/>
    <col min="8464" max="8464" width="13.5703125" style="91" customWidth="1"/>
    <col min="8465" max="8465" width="9.85546875" style="91" customWidth="1"/>
    <col min="8466" max="8466" width="9" style="91" customWidth="1"/>
    <col min="8467" max="8467" width="11.7109375" style="91" customWidth="1"/>
    <col min="8468" max="8468" width="12" style="91" customWidth="1"/>
    <col min="8469" max="8469" width="3.42578125" style="91" customWidth="1"/>
    <col min="8470" max="8470" width="5.7109375" style="91" customWidth="1"/>
    <col min="8471" max="8471" width="12.5703125" style="91" customWidth="1"/>
    <col min="8472" max="8704" width="9.140625" style="91"/>
    <col min="8705" max="8705" width="9.28515625" style="91" customWidth="1"/>
    <col min="8706" max="8706" width="45.28515625" style="91" customWidth="1"/>
    <col min="8707" max="8707" width="11.42578125" style="91" customWidth="1"/>
    <col min="8708" max="8708" width="14.85546875" style="91" customWidth="1"/>
    <col min="8709" max="8709" width="14.42578125" style="91" customWidth="1"/>
    <col min="8710" max="8710" width="12.42578125" style="91" customWidth="1"/>
    <col min="8711" max="8711" width="12.140625" style="91" customWidth="1"/>
    <col min="8712" max="8712" width="11.28515625" style="91" bestFit="1" customWidth="1"/>
    <col min="8713" max="8713" width="12.5703125" style="91" customWidth="1"/>
    <col min="8714" max="8714" width="13.85546875" style="91" customWidth="1"/>
    <col min="8715" max="8715" width="11.140625" style="91" customWidth="1"/>
    <col min="8716" max="8716" width="10.5703125" style="91" customWidth="1"/>
    <col min="8717" max="8719" width="12" style="91" customWidth="1"/>
    <col min="8720" max="8720" width="13.5703125" style="91" customWidth="1"/>
    <col min="8721" max="8721" width="9.85546875" style="91" customWidth="1"/>
    <col min="8722" max="8722" width="9" style="91" customWidth="1"/>
    <col min="8723" max="8723" width="11.7109375" style="91" customWidth="1"/>
    <col min="8724" max="8724" width="12" style="91" customWidth="1"/>
    <col min="8725" max="8725" width="3.42578125" style="91" customWidth="1"/>
    <col min="8726" max="8726" width="5.7109375" style="91" customWidth="1"/>
    <col min="8727" max="8727" width="12.5703125" style="91" customWidth="1"/>
    <col min="8728" max="8960" width="9.140625" style="91"/>
    <col min="8961" max="8961" width="9.28515625" style="91" customWidth="1"/>
    <col min="8962" max="8962" width="45.28515625" style="91" customWidth="1"/>
    <col min="8963" max="8963" width="11.42578125" style="91" customWidth="1"/>
    <col min="8964" max="8964" width="14.85546875" style="91" customWidth="1"/>
    <col min="8965" max="8965" width="14.42578125" style="91" customWidth="1"/>
    <col min="8966" max="8966" width="12.42578125" style="91" customWidth="1"/>
    <col min="8967" max="8967" width="12.140625" style="91" customWidth="1"/>
    <col min="8968" max="8968" width="11.28515625" style="91" bestFit="1" customWidth="1"/>
    <col min="8969" max="8969" width="12.5703125" style="91" customWidth="1"/>
    <col min="8970" max="8970" width="13.85546875" style="91" customWidth="1"/>
    <col min="8971" max="8971" width="11.140625" style="91" customWidth="1"/>
    <col min="8972" max="8972" width="10.5703125" style="91" customWidth="1"/>
    <col min="8973" max="8975" width="12" style="91" customWidth="1"/>
    <col min="8976" max="8976" width="13.5703125" style="91" customWidth="1"/>
    <col min="8977" max="8977" width="9.85546875" style="91" customWidth="1"/>
    <col min="8978" max="8978" width="9" style="91" customWidth="1"/>
    <col min="8979" max="8979" width="11.7109375" style="91" customWidth="1"/>
    <col min="8980" max="8980" width="12" style="91" customWidth="1"/>
    <col min="8981" max="8981" width="3.42578125" style="91" customWidth="1"/>
    <col min="8982" max="8982" width="5.7109375" style="91" customWidth="1"/>
    <col min="8983" max="8983" width="12.5703125" style="91" customWidth="1"/>
    <col min="8984" max="9216" width="9.140625" style="91"/>
    <col min="9217" max="9217" width="9.28515625" style="91" customWidth="1"/>
    <col min="9218" max="9218" width="45.28515625" style="91" customWidth="1"/>
    <col min="9219" max="9219" width="11.42578125" style="91" customWidth="1"/>
    <col min="9220" max="9220" width="14.85546875" style="91" customWidth="1"/>
    <col min="9221" max="9221" width="14.42578125" style="91" customWidth="1"/>
    <col min="9222" max="9222" width="12.42578125" style="91" customWidth="1"/>
    <col min="9223" max="9223" width="12.140625" style="91" customWidth="1"/>
    <col min="9224" max="9224" width="11.28515625" style="91" bestFit="1" customWidth="1"/>
    <col min="9225" max="9225" width="12.5703125" style="91" customWidth="1"/>
    <col min="9226" max="9226" width="13.85546875" style="91" customWidth="1"/>
    <col min="9227" max="9227" width="11.140625" style="91" customWidth="1"/>
    <col min="9228" max="9228" width="10.5703125" style="91" customWidth="1"/>
    <col min="9229" max="9231" width="12" style="91" customWidth="1"/>
    <col min="9232" max="9232" width="13.5703125" style="91" customWidth="1"/>
    <col min="9233" max="9233" width="9.85546875" style="91" customWidth="1"/>
    <col min="9234" max="9234" width="9" style="91" customWidth="1"/>
    <col min="9235" max="9235" width="11.7109375" style="91" customWidth="1"/>
    <col min="9236" max="9236" width="12" style="91" customWidth="1"/>
    <col min="9237" max="9237" width="3.42578125" style="91" customWidth="1"/>
    <col min="9238" max="9238" width="5.7109375" style="91" customWidth="1"/>
    <col min="9239" max="9239" width="12.5703125" style="91" customWidth="1"/>
    <col min="9240" max="9472" width="9.140625" style="91"/>
    <col min="9473" max="9473" width="9.28515625" style="91" customWidth="1"/>
    <col min="9474" max="9474" width="45.28515625" style="91" customWidth="1"/>
    <col min="9475" max="9475" width="11.42578125" style="91" customWidth="1"/>
    <col min="9476" max="9476" width="14.85546875" style="91" customWidth="1"/>
    <col min="9477" max="9477" width="14.42578125" style="91" customWidth="1"/>
    <col min="9478" max="9478" width="12.42578125" style="91" customWidth="1"/>
    <col min="9479" max="9479" width="12.140625" style="91" customWidth="1"/>
    <col min="9480" max="9480" width="11.28515625" style="91" bestFit="1" customWidth="1"/>
    <col min="9481" max="9481" width="12.5703125" style="91" customWidth="1"/>
    <col min="9482" max="9482" width="13.85546875" style="91" customWidth="1"/>
    <col min="9483" max="9483" width="11.140625" style="91" customWidth="1"/>
    <col min="9484" max="9484" width="10.5703125" style="91" customWidth="1"/>
    <col min="9485" max="9487" width="12" style="91" customWidth="1"/>
    <col min="9488" max="9488" width="13.5703125" style="91" customWidth="1"/>
    <col min="9489" max="9489" width="9.85546875" style="91" customWidth="1"/>
    <col min="9490" max="9490" width="9" style="91" customWidth="1"/>
    <col min="9491" max="9491" width="11.7109375" style="91" customWidth="1"/>
    <col min="9492" max="9492" width="12" style="91" customWidth="1"/>
    <col min="9493" max="9493" width="3.42578125" style="91" customWidth="1"/>
    <col min="9494" max="9494" width="5.7109375" style="91" customWidth="1"/>
    <col min="9495" max="9495" width="12.5703125" style="91" customWidth="1"/>
    <col min="9496" max="9728" width="9.140625" style="91"/>
    <col min="9729" max="9729" width="9.28515625" style="91" customWidth="1"/>
    <col min="9730" max="9730" width="45.28515625" style="91" customWidth="1"/>
    <col min="9731" max="9731" width="11.42578125" style="91" customWidth="1"/>
    <col min="9732" max="9732" width="14.85546875" style="91" customWidth="1"/>
    <col min="9733" max="9733" width="14.42578125" style="91" customWidth="1"/>
    <col min="9734" max="9734" width="12.42578125" style="91" customWidth="1"/>
    <col min="9735" max="9735" width="12.140625" style="91" customWidth="1"/>
    <col min="9736" max="9736" width="11.28515625" style="91" bestFit="1" customWidth="1"/>
    <col min="9737" max="9737" width="12.5703125" style="91" customWidth="1"/>
    <col min="9738" max="9738" width="13.85546875" style="91" customWidth="1"/>
    <col min="9739" max="9739" width="11.140625" style="91" customWidth="1"/>
    <col min="9740" max="9740" width="10.5703125" style="91" customWidth="1"/>
    <col min="9741" max="9743" width="12" style="91" customWidth="1"/>
    <col min="9744" max="9744" width="13.5703125" style="91" customWidth="1"/>
    <col min="9745" max="9745" width="9.85546875" style="91" customWidth="1"/>
    <col min="9746" max="9746" width="9" style="91" customWidth="1"/>
    <col min="9747" max="9747" width="11.7109375" style="91" customWidth="1"/>
    <col min="9748" max="9748" width="12" style="91" customWidth="1"/>
    <col min="9749" max="9749" width="3.42578125" style="91" customWidth="1"/>
    <col min="9750" max="9750" width="5.7109375" style="91" customWidth="1"/>
    <col min="9751" max="9751" width="12.5703125" style="91" customWidth="1"/>
    <col min="9752" max="9984" width="9.140625" style="91"/>
    <col min="9985" max="9985" width="9.28515625" style="91" customWidth="1"/>
    <col min="9986" max="9986" width="45.28515625" style="91" customWidth="1"/>
    <col min="9987" max="9987" width="11.42578125" style="91" customWidth="1"/>
    <col min="9988" max="9988" width="14.85546875" style="91" customWidth="1"/>
    <col min="9989" max="9989" width="14.42578125" style="91" customWidth="1"/>
    <col min="9990" max="9990" width="12.42578125" style="91" customWidth="1"/>
    <col min="9991" max="9991" width="12.140625" style="91" customWidth="1"/>
    <col min="9992" max="9992" width="11.28515625" style="91" bestFit="1" customWidth="1"/>
    <col min="9993" max="9993" width="12.5703125" style="91" customWidth="1"/>
    <col min="9994" max="9994" width="13.85546875" style="91" customWidth="1"/>
    <col min="9995" max="9995" width="11.140625" style="91" customWidth="1"/>
    <col min="9996" max="9996" width="10.5703125" style="91" customWidth="1"/>
    <col min="9997" max="9999" width="12" style="91" customWidth="1"/>
    <col min="10000" max="10000" width="13.5703125" style="91" customWidth="1"/>
    <col min="10001" max="10001" width="9.85546875" style="91" customWidth="1"/>
    <col min="10002" max="10002" width="9" style="91" customWidth="1"/>
    <col min="10003" max="10003" width="11.7109375" style="91" customWidth="1"/>
    <col min="10004" max="10004" width="12" style="91" customWidth="1"/>
    <col min="10005" max="10005" width="3.42578125" style="91" customWidth="1"/>
    <col min="10006" max="10006" width="5.7109375" style="91" customWidth="1"/>
    <col min="10007" max="10007" width="12.5703125" style="91" customWidth="1"/>
    <col min="10008" max="10240" width="9.140625" style="91"/>
    <col min="10241" max="10241" width="9.28515625" style="91" customWidth="1"/>
    <col min="10242" max="10242" width="45.28515625" style="91" customWidth="1"/>
    <col min="10243" max="10243" width="11.42578125" style="91" customWidth="1"/>
    <col min="10244" max="10244" width="14.85546875" style="91" customWidth="1"/>
    <col min="10245" max="10245" width="14.42578125" style="91" customWidth="1"/>
    <col min="10246" max="10246" width="12.42578125" style="91" customWidth="1"/>
    <col min="10247" max="10247" width="12.140625" style="91" customWidth="1"/>
    <col min="10248" max="10248" width="11.28515625" style="91" bestFit="1" customWidth="1"/>
    <col min="10249" max="10249" width="12.5703125" style="91" customWidth="1"/>
    <col min="10250" max="10250" width="13.85546875" style="91" customWidth="1"/>
    <col min="10251" max="10251" width="11.140625" style="91" customWidth="1"/>
    <col min="10252" max="10252" width="10.5703125" style="91" customWidth="1"/>
    <col min="10253" max="10255" width="12" style="91" customWidth="1"/>
    <col min="10256" max="10256" width="13.5703125" style="91" customWidth="1"/>
    <col min="10257" max="10257" width="9.85546875" style="91" customWidth="1"/>
    <col min="10258" max="10258" width="9" style="91" customWidth="1"/>
    <col min="10259" max="10259" width="11.7109375" style="91" customWidth="1"/>
    <col min="10260" max="10260" width="12" style="91" customWidth="1"/>
    <col min="10261" max="10261" width="3.42578125" style="91" customWidth="1"/>
    <col min="10262" max="10262" width="5.7109375" style="91" customWidth="1"/>
    <col min="10263" max="10263" width="12.5703125" style="91" customWidth="1"/>
    <col min="10264" max="10496" width="9.140625" style="91"/>
    <col min="10497" max="10497" width="9.28515625" style="91" customWidth="1"/>
    <col min="10498" max="10498" width="45.28515625" style="91" customWidth="1"/>
    <col min="10499" max="10499" width="11.42578125" style="91" customWidth="1"/>
    <col min="10500" max="10500" width="14.85546875" style="91" customWidth="1"/>
    <col min="10501" max="10501" width="14.42578125" style="91" customWidth="1"/>
    <col min="10502" max="10502" width="12.42578125" style="91" customWidth="1"/>
    <col min="10503" max="10503" width="12.140625" style="91" customWidth="1"/>
    <col min="10504" max="10504" width="11.28515625" style="91" bestFit="1" customWidth="1"/>
    <col min="10505" max="10505" width="12.5703125" style="91" customWidth="1"/>
    <col min="10506" max="10506" width="13.85546875" style="91" customWidth="1"/>
    <col min="10507" max="10507" width="11.140625" style="91" customWidth="1"/>
    <col min="10508" max="10508" width="10.5703125" style="91" customWidth="1"/>
    <col min="10509" max="10511" width="12" style="91" customWidth="1"/>
    <col min="10512" max="10512" width="13.5703125" style="91" customWidth="1"/>
    <col min="10513" max="10513" width="9.85546875" style="91" customWidth="1"/>
    <col min="10514" max="10514" width="9" style="91" customWidth="1"/>
    <col min="10515" max="10515" width="11.7109375" style="91" customWidth="1"/>
    <col min="10516" max="10516" width="12" style="91" customWidth="1"/>
    <col min="10517" max="10517" width="3.42578125" style="91" customWidth="1"/>
    <col min="10518" max="10518" width="5.7109375" style="91" customWidth="1"/>
    <col min="10519" max="10519" width="12.5703125" style="91" customWidth="1"/>
    <col min="10520" max="10752" width="9.140625" style="91"/>
    <col min="10753" max="10753" width="9.28515625" style="91" customWidth="1"/>
    <col min="10754" max="10754" width="45.28515625" style="91" customWidth="1"/>
    <col min="10755" max="10755" width="11.42578125" style="91" customWidth="1"/>
    <col min="10756" max="10756" width="14.85546875" style="91" customWidth="1"/>
    <col min="10757" max="10757" width="14.42578125" style="91" customWidth="1"/>
    <col min="10758" max="10758" width="12.42578125" style="91" customWidth="1"/>
    <col min="10759" max="10759" width="12.140625" style="91" customWidth="1"/>
    <col min="10760" max="10760" width="11.28515625" style="91" bestFit="1" customWidth="1"/>
    <col min="10761" max="10761" width="12.5703125" style="91" customWidth="1"/>
    <col min="10762" max="10762" width="13.85546875" style="91" customWidth="1"/>
    <col min="10763" max="10763" width="11.140625" style="91" customWidth="1"/>
    <col min="10764" max="10764" width="10.5703125" style="91" customWidth="1"/>
    <col min="10765" max="10767" width="12" style="91" customWidth="1"/>
    <col min="10768" max="10768" width="13.5703125" style="91" customWidth="1"/>
    <col min="10769" max="10769" width="9.85546875" style="91" customWidth="1"/>
    <col min="10770" max="10770" width="9" style="91" customWidth="1"/>
    <col min="10771" max="10771" width="11.7109375" style="91" customWidth="1"/>
    <col min="10772" max="10772" width="12" style="91" customWidth="1"/>
    <col min="10773" max="10773" width="3.42578125" style="91" customWidth="1"/>
    <col min="10774" max="10774" width="5.7109375" style="91" customWidth="1"/>
    <col min="10775" max="10775" width="12.5703125" style="91" customWidth="1"/>
    <col min="10776" max="11008" width="9.140625" style="91"/>
    <col min="11009" max="11009" width="9.28515625" style="91" customWidth="1"/>
    <col min="11010" max="11010" width="45.28515625" style="91" customWidth="1"/>
    <col min="11011" max="11011" width="11.42578125" style="91" customWidth="1"/>
    <col min="11012" max="11012" width="14.85546875" style="91" customWidth="1"/>
    <col min="11013" max="11013" width="14.42578125" style="91" customWidth="1"/>
    <col min="11014" max="11014" width="12.42578125" style="91" customWidth="1"/>
    <col min="11015" max="11015" width="12.140625" style="91" customWidth="1"/>
    <col min="11016" max="11016" width="11.28515625" style="91" bestFit="1" customWidth="1"/>
    <col min="11017" max="11017" width="12.5703125" style="91" customWidth="1"/>
    <col min="11018" max="11018" width="13.85546875" style="91" customWidth="1"/>
    <col min="11019" max="11019" width="11.140625" style="91" customWidth="1"/>
    <col min="11020" max="11020" width="10.5703125" style="91" customWidth="1"/>
    <col min="11021" max="11023" width="12" style="91" customWidth="1"/>
    <col min="11024" max="11024" width="13.5703125" style="91" customWidth="1"/>
    <col min="11025" max="11025" width="9.85546875" style="91" customWidth="1"/>
    <col min="11026" max="11026" width="9" style="91" customWidth="1"/>
    <col min="11027" max="11027" width="11.7109375" style="91" customWidth="1"/>
    <col min="11028" max="11028" width="12" style="91" customWidth="1"/>
    <col min="11029" max="11029" width="3.42578125" style="91" customWidth="1"/>
    <col min="11030" max="11030" width="5.7109375" style="91" customWidth="1"/>
    <col min="11031" max="11031" width="12.5703125" style="91" customWidth="1"/>
    <col min="11032" max="11264" width="9.140625" style="91"/>
    <col min="11265" max="11265" width="9.28515625" style="91" customWidth="1"/>
    <col min="11266" max="11266" width="45.28515625" style="91" customWidth="1"/>
    <col min="11267" max="11267" width="11.42578125" style="91" customWidth="1"/>
    <col min="11268" max="11268" width="14.85546875" style="91" customWidth="1"/>
    <col min="11269" max="11269" width="14.42578125" style="91" customWidth="1"/>
    <col min="11270" max="11270" width="12.42578125" style="91" customWidth="1"/>
    <col min="11271" max="11271" width="12.140625" style="91" customWidth="1"/>
    <col min="11272" max="11272" width="11.28515625" style="91" bestFit="1" customWidth="1"/>
    <col min="11273" max="11273" width="12.5703125" style="91" customWidth="1"/>
    <col min="11274" max="11274" width="13.85546875" style="91" customWidth="1"/>
    <col min="11275" max="11275" width="11.140625" style="91" customWidth="1"/>
    <col min="11276" max="11276" width="10.5703125" style="91" customWidth="1"/>
    <col min="11277" max="11279" width="12" style="91" customWidth="1"/>
    <col min="11280" max="11280" width="13.5703125" style="91" customWidth="1"/>
    <col min="11281" max="11281" width="9.85546875" style="91" customWidth="1"/>
    <col min="11282" max="11282" width="9" style="91" customWidth="1"/>
    <col min="11283" max="11283" width="11.7109375" style="91" customWidth="1"/>
    <col min="11284" max="11284" width="12" style="91" customWidth="1"/>
    <col min="11285" max="11285" width="3.42578125" style="91" customWidth="1"/>
    <col min="11286" max="11286" width="5.7109375" style="91" customWidth="1"/>
    <col min="11287" max="11287" width="12.5703125" style="91" customWidth="1"/>
    <col min="11288" max="11520" width="9.140625" style="91"/>
    <col min="11521" max="11521" width="9.28515625" style="91" customWidth="1"/>
    <col min="11522" max="11522" width="45.28515625" style="91" customWidth="1"/>
    <col min="11523" max="11523" width="11.42578125" style="91" customWidth="1"/>
    <col min="11524" max="11524" width="14.85546875" style="91" customWidth="1"/>
    <col min="11525" max="11525" width="14.42578125" style="91" customWidth="1"/>
    <col min="11526" max="11526" width="12.42578125" style="91" customWidth="1"/>
    <col min="11527" max="11527" width="12.140625" style="91" customWidth="1"/>
    <col min="11528" max="11528" width="11.28515625" style="91" bestFit="1" customWidth="1"/>
    <col min="11529" max="11529" width="12.5703125" style="91" customWidth="1"/>
    <col min="11530" max="11530" width="13.85546875" style="91" customWidth="1"/>
    <col min="11531" max="11531" width="11.140625" style="91" customWidth="1"/>
    <col min="11532" max="11532" width="10.5703125" style="91" customWidth="1"/>
    <col min="11533" max="11535" width="12" style="91" customWidth="1"/>
    <col min="11536" max="11536" width="13.5703125" style="91" customWidth="1"/>
    <col min="11537" max="11537" width="9.85546875" style="91" customWidth="1"/>
    <col min="11538" max="11538" width="9" style="91" customWidth="1"/>
    <col min="11539" max="11539" width="11.7109375" style="91" customWidth="1"/>
    <col min="11540" max="11540" width="12" style="91" customWidth="1"/>
    <col min="11541" max="11541" width="3.42578125" style="91" customWidth="1"/>
    <col min="11542" max="11542" width="5.7109375" style="91" customWidth="1"/>
    <col min="11543" max="11543" width="12.5703125" style="91" customWidth="1"/>
    <col min="11544" max="11776" width="9.140625" style="91"/>
    <col min="11777" max="11777" width="9.28515625" style="91" customWidth="1"/>
    <col min="11778" max="11778" width="45.28515625" style="91" customWidth="1"/>
    <col min="11779" max="11779" width="11.42578125" style="91" customWidth="1"/>
    <col min="11780" max="11780" width="14.85546875" style="91" customWidth="1"/>
    <col min="11781" max="11781" width="14.42578125" style="91" customWidth="1"/>
    <col min="11782" max="11782" width="12.42578125" style="91" customWidth="1"/>
    <col min="11783" max="11783" width="12.140625" style="91" customWidth="1"/>
    <col min="11784" max="11784" width="11.28515625" style="91" bestFit="1" customWidth="1"/>
    <col min="11785" max="11785" width="12.5703125" style="91" customWidth="1"/>
    <col min="11786" max="11786" width="13.85546875" style="91" customWidth="1"/>
    <col min="11787" max="11787" width="11.140625" style="91" customWidth="1"/>
    <col min="11788" max="11788" width="10.5703125" style="91" customWidth="1"/>
    <col min="11789" max="11791" width="12" style="91" customWidth="1"/>
    <col min="11792" max="11792" width="13.5703125" style="91" customWidth="1"/>
    <col min="11793" max="11793" width="9.85546875" style="91" customWidth="1"/>
    <col min="11794" max="11794" width="9" style="91" customWidth="1"/>
    <col min="11795" max="11795" width="11.7109375" style="91" customWidth="1"/>
    <col min="11796" max="11796" width="12" style="91" customWidth="1"/>
    <col min="11797" max="11797" width="3.42578125" style="91" customWidth="1"/>
    <col min="11798" max="11798" width="5.7109375" style="91" customWidth="1"/>
    <col min="11799" max="11799" width="12.5703125" style="91" customWidth="1"/>
    <col min="11800" max="12032" width="9.140625" style="91"/>
    <col min="12033" max="12033" width="9.28515625" style="91" customWidth="1"/>
    <col min="12034" max="12034" width="45.28515625" style="91" customWidth="1"/>
    <col min="12035" max="12035" width="11.42578125" style="91" customWidth="1"/>
    <col min="12036" max="12036" width="14.85546875" style="91" customWidth="1"/>
    <col min="12037" max="12037" width="14.42578125" style="91" customWidth="1"/>
    <col min="12038" max="12038" width="12.42578125" style="91" customWidth="1"/>
    <col min="12039" max="12039" width="12.140625" style="91" customWidth="1"/>
    <col min="12040" max="12040" width="11.28515625" style="91" bestFit="1" customWidth="1"/>
    <col min="12041" max="12041" width="12.5703125" style="91" customWidth="1"/>
    <col min="12042" max="12042" width="13.85546875" style="91" customWidth="1"/>
    <col min="12043" max="12043" width="11.140625" style="91" customWidth="1"/>
    <col min="12044" max="12044" width="10.5703125" style="91" customWidth="1"/>
    <col min="12045" max="12047" width="12" style="91" customWidth="1"/>
    <col min="12048" max="12048" width="13.5703125" style="91" customWidth="1"/>
    <col min="12049" max="12049" width="9.85546875" style="91" customWidth="1"/>
    <col min="12050" max="12050" width="9" style="91" customWidth="1"/>
    <col min="12051" max="12051" width="11.7109375" style="91" customWidth="1"/>
    <col min="12052" max="12052" width="12" style="91" customWidth="1"/>
    <col min="12053" max="12053" width="3.42578125" style="91" customWidth="1"/>
    <col min="12054" max="12054" width="5.7109375" style="91" customWidth="1"/>
    <col min="12055" max="12055" width="12.5703125" style="91" customWidth="1"/>
    <col min="12056" max="12288" width="9.140625" style="91"/>
    <col min="12289" max="12289" width="9.28515625" style="91" customWidth="1"/>
    <col min="12290" max="12290" width="45.28515625" style="91" customWidth="1"/>
    <col min="12291" max="12291" width="11.42578125" style="91" customWidth="1"/>
    <col min="12292" max="12292" width="14.85546875" style="91" customWidth="1"/>
    <col min="12293" max="12293" width="14.42578125" style="91" customWidth="1"/>
    <col min="12294" max="12294" width="12.42578125" style="91" customWidth="1"/>
    <col min="12295" max="12295" width="12.140625" style="91" customWidth="1"/>
    <col min="12296" max="12296" width="11.28515625" style="91" bestFit="1" customWidth="1"/>
    <col min="12297" max="12297" width="12.5703125" style="91" customWidth="1"/>
    <col min="12298" max="12298" width="13.85546875" style="91" customWidth="1"/>
    <col min="12299" max="12299" width="11.140625" style="91" customWidth="1"/>
    <col min="12300" max="12300" width="10.5703125" style="91" customWidth="1"/>
    <col min="12301" max="12303" width="12" style="91" customWidth="1"/>
    <col min="12304" max="12304" width="13.5703125" style="91" customWidth="1"/>
    <col min="12305" max="12305" width="9.85546875" style="91" customWidth="1"/>
    <col min="12306" max="12306" width="9" style="91" customWidth="1"/>
    <col min="12307" max="12307" width="11.7109375" style="91" customWidth="1"/>
    <col min="12308" max="12308" width="12" style="91" customWidth="1"/>
    <col min="12309" max="12309" width="3.42578125" style="91" customWidth="1"/>
    <col min="12310" max="12310" width="5.7109375" style="91" customWidth="1"/>
    <col min="12311" max="12311" width="12.5703125" style="91" customWidth="1"/>
    <col min="12312" max="12544" width="9.140625" style="91"/>
    <col min="12545" max="12545" width="9.28515625" style="91" customWidth="1"/>
    <col min="12546" max="12546" width="45.28515625" style="91" customWidth="1"/>
    <col min="12547" max="12547" width="11.42578125" style="91" customWidth="1"/>
    <col min="12548" max="12548" width="14.85546875" style="91" customWidth="1"/>
    <col min="12549" max="12549" width="14.42578125" style="91" customWidth="1"/>
    <col min="12550" max="12550" width="12.42578125" style="91" customWidth="1"/>
    <col min="12551" max="12551" width="12.140625" style="91" customWidth="1"/>
    <col min="12552" max="12552" width="11.28515625" style="91" bestFit="1" customWidth="1"/>
    <col min="12553" max="12553" width="12.5703125" style="91" customWidth="1"/>
    <col min="12554" max="12554" width="13.85546875" style="91" customWidth="1"/>
    <col min="12555" max="12555" width="11.140625" style="91" customWidth="1"/>
    <col min="12556" max="12556" width="10.5703125" style="91" customWidth="1"/>
    <col min="12557" max="12559" width="12" style="91" customWidth="1"/>
    <col min="12560" max="12560" width="13.5703125" style="91" customWidth="1"/>
    <col min="12561" max="12561" width="9.85546875" style="91" customWidth="1"/>
    <col min="12562" max="12562" width="9" style="91" customWidth="1"/>
    <col min="12563" max="12563" width="11.7109375" style="91" customWidth="1"/>
    <col min="12564" max="12564" width="12" style="91" customWidth="1"/>
    <col min="12565" max="12565" width="3.42578125" style="91" customWidth="1"/>
    <col min="12566" max="12566" width="5.7109375" style="91" customWidth="1"/>
    <col min="12567" max="12567" width="12.5703125" style="91" customWidth="1"/>
    <col min="12568" max="12800" width="9.140625" style="91"/>
    <col min="12801" max="12801" width="9.28515625" style="91" customWidth="1"/>
    <col min="12802" max="12802" width="45.28515625" style="91" customWidth="1"/>
    <col min="12803" max="12803" width="11.42578125" style="91" customWidth="1"/>
    <col min="12804" max="12804" width="14.85546875" style="91" customWidth="1"/>
    <col min="12805" max="12805" width="14.42578125" style="91" customWidth="1"/>
    <col min="12806" max="12806" width="12.42578125" style="91" customWidth="1"/>
    <col min="12807" max="12807" width="12.140625" style="91" customWidth="1"/>
    <col min="12808" max="12808" width="11.28515625" style="91" bestFit="1" customWidth="1"/>
    <col min="12809" max="12809" width="12.5703125" style="91" customWidth="1"/>
    <col min="12810" max="12810" width="13.85546875" style="91" customWidth="1"/>
    <col min="12811" max="12811" width="11.140625" style="91" customWidth="1"/>
    <col min="12812" max="12812" width="10.5703125" style="91" customWidth="1"/>
    <col min="12813" max="12815" width="12" style="91" customWidth="1"/>
    <col min="12816" max="12816" width="13.5703125" style="91" customWidth="1"/>
    <col min="12817" max="12817" width="9.85546875" style="91" customWidth="1"/>
    <col min="12818" max="12818" width="9" style="91" customWidth="1"/>
    <col min="12819" max="12819" width="11.7109375" style="91" customWidth="1"/>
    <col min="12820" max="12820" width="12" style="91" customWidth="1"/>
    <col min="12821" max="12821" width="3.42578125" style="91" customWidth="1"/>
    <col min="12822" max="12822" width="5.7109375" style="91" customWidth="1"/>
    <col min="12823" max="12823" width="12.5703125" style="91" customWidth="1"/>
    <col min="12824" max="13056" width="9.140625" style="91"/>
    <col min="13057" max="13057" width="9.28515625" style="91" customWidth="1"/>
    <col min="13058" max="13058" width="45.28515625" style="91" customWidth="1"/>
    <col min="13059" max="13059" width="11.42578125" style="91" customWidth="1"/>
    <col min="13060" max="13060" width="14.85546875" style="91" customWidth="1"/>
    <col min="13061" max="13061" width="14.42578125" style="91" customWidth="1"/>
    <col min="13062" max="13062" width="12.42578125" style="91" customWidth="1"/>
    <col min="13063" max="13063" width="12.140625" style="91" customWidth="1"/>
    <col min="13064" max="13064" width="11.28515625" style="91" bestFit="1" customWidth="1"/>
    <col min="13065" max="13065" width="12.5703125" style="91" customWidth="1"/>
    <col min="13066" max="13066" width="13.85546875" style="91" customWidth="1"/>
    <col min="13067" max="13067" width="11.140625" style="91" customWidth="1"/>
    <col min="13068" max="13068" width="10.5703125" style="91" customWidth="1"/>
    <col min="13069" max="13071" width="12" style="91" customWidth="1"/>
    <col min="13072" max="13072" width="13.5703125" style="91" customWidth="1"/>
    <col min="13073" max="13073" width="9.85546875" style="91" customWidth="1"/>
    <col min="13074" max="13074" width="9" style="91" customWidth="1"/>
    <col min="13075" max="13075" width="11.7109375" style="91" customWidth="1"/>
    <col min="13076" max="13076" width="12" style="91" customWidth="1"/>
    <col min="13077" max="13077" width="3.42578125" style="91" customWidth="1"/>
    <col min="13078" max="13078" width="5.7109375" style="91" customWidth="1"/>
    <col min="13079" max="13079" width="12.5703125" style="91" customWidth="1"/>
    <col min="13080" max="13312" width="9.140625" style="91"/>
    <col min="13313" max="13313" width="9.28515625" style="91" customWidth="1"/>
    <col min="13314" max="13314" width="45.28515625" style="91" customWidth="1"/>
    <col min="13315" max="13315" width="11.42578125" style="91" customWidth="1"/>
    <col min="13316" max="13316" width="14.85546875" style="91" customWidth="1"/>
    <col min="13317" max="13317" width="14.42578125" style="91" customWidth="1"/>
    <col min="13318" max="13318" width="12.42578125" style="91" customWidth="1"/>
    <col min="13319" max="13319" width="12.140625" style="91" customWidth="1"/>
    <col min="13320" max="13320" width="11.28515625" style="91" bestFit="1" customWidth="1"/>
    <col min="13321" max="13321" width="12.5703125" style="91" customWidth="1"/>
    <col min="13322" max="13322" width="13.85546875" style="91" customWidth="1"/>
    <col min="13323" max="13323" width="11.140625" style="91" customWidth="1"/>
    <col min="13324" max="13324" width="10.5703125" style="91" customWidth="1"/>
    <col min="13325" max="13327" width="12" style="91" customWidth="1"/>
    <col min="13328" max="13328" width="13.5703125" style="91" customWidth="1"/>
    <col min="13329" max="13329" width="9.85546875" style="91" customWidth="1"/>
    <col min="13330" max="13330" width="9" style="91" customWidth="1"/>
    <col min="13331" max="13331" width="11.7109375" style="91" customWidth="1"/>
    <col min="13332" max="13332" width="12" style="91" customWidth="1"/>
    <col min="13333" max="13333" width="3.42578125" style="91" customWidth="1"/>
    <col min="13334" max="13334" width="5.7109375" style="91" customWidth="1"/>
    <col min="13335" max="13335" width="12.5703125" style="91" customWidth="1"/>
    <col min="13336" max="13568" width="9.140625" style="91"/>
    <col min="13569" max="13569" width="9.28515625" style="91" customWidth="1"/>
    <col min="13570" max="13570" width="45.28515625" style="91" customWidth="1"/>
    <col min="13571" max="13571" width="11.42578125" style="91" customWidth="1"/>
    <col min="13572" max="13572" width="14.85546875" style="91" customWidth="1"/>
    <col min="13573" max="13573" width="14.42578125" style="91" customWidth="1"/>
    <col min="13574" max="13574" width="12.42578125" style="91" customWidth="1"/>
    <col min="13575" max="13575" width="12.140625" style="91" customWidth="1"/>
    <col min="13576" max="13576" width="11.28515625" style="91" bestFit="1" customWidth="1"/>
    <col min="13577" max="13577" width="12.5703125" style="91" customWidth="1"/>
    <col min="13578" max="13578" width="13.85546875" style="91" customWidth="1"/>
    <col min="13579" max="13579" width="11.140625" style="91" customWidth="1"/>
    <col min="13580" max="13580" width="10.5703125" style="91" customWidth="1"/>
    <col min="13581" max="13583" width="12" style="91" customWidth="1"/>
    <col min="13584" max="13584" width="13.5703125" style="91" customWidth="1"/>
    <col min="13585" max="13585" width="9.85546875" style="91" customWidth="1"/>
    <col min="13586" max="13586" width="9" style="91" customWidth="1"/>
    <col min="13587" max="13587" width="11.7109375" style="91" customWidth="1"/>
    <col min="13588" max="13588" width="12" style="91" customWidth="1"/>
    <col min="13589" max="13589" width="3.42578125" style="91" customWidth="1"/>
    <col min="13590" max="13590" width="5.7109375" style="91" customWidth="1"/>
    <col min="13591" max="13591" width="12.5703125" style="91" customWidth="1"/>
    <col min="13592" max="13824" width="9.140625" style="91"/>
    <col min="13825" max="13825" width="9.28515625" style="91" customWidth="1"/>
    <col min="13826" max="13826" width="45.28515625" style="91" customWidth="1"/>
    <col min="13827" max="13827" width="11.42578125" style="91" customWidth="1"/>
    <col min="13828" max="13828" width="14.85546875" style="91" customWidth="1"/>
    <col min="13829" max="13829" width="14.42578125" style="91" customWidth="1"/>
    <col min="13830" max="13830" width="12.42578125" style="91" customWidth="1"/>
    <col min="13831" max="13831" width="12.140625" style="91" customWidth="1"/>
    <col min="13832" max="13832" width="11.28515625" style="91" bestFit="1" customWidth="1"/>
    <col min="13833" max="13833" width="12.5703125" style="91" customWidth="1"/>
    <col min="13834" max="13834" width="13.85546875" style="91" customWidth="1"/>
    <col min="13835" max="13835" width="11.140625" style="91" customWidth="1"/>
    <col min="13836" max="13836" width="10.5703125" style="91" customWidth="1"/>
    <col min="13837" max="13839" width="12" style="91" customWidth="1"/>
    <col min="13840" max="13840" width="13.5703125" style="91" customWidth="1"/>
    <col min="13841" max="13841" width="9.85546875" style="91" customWidth="1"/>
    <col min="13842" max="13842" width="9" style="91" customWidth="1"/>
    <col min="13843" max="13843" width="11.7109375" style="91" customWidth="1"/>
    <col min="13844" max="13844" width="12" style="91" customWidth="1"/>
    <col min="13845" max="13845" width="3.42578125" style="91" customWidth="1"/>
    <col min="13846" max="13846" width="5.7109375" style="91" customWidth="1"/>
    <col min="13847" max="13847" width="12.5703125" style="91" customWidth="1"/>
    <col min="13848" max="14080" width="9.140625" style="91"/>
    <col min="14081" max="14081" width="9.28515625" style="91" customWidth="1"/>
    <col min="14082" max="14082" width="45.28515625" style="91" customWidth="1"/>
    <col min="14083" max="14083" width="11.42578125" style="91" customWidth="1"/>
    <col min="14084" max="14084" width="14.85546875" style="91" customWidth="1"/>
    <col min="14085" max="14085" width="14.42578125" style="91" customWidth="1"/>
    <col min="14086" max="14086" width="12.42578125" style="91" customWidth="1"/>
    <col min="14087" max="14087" width="12.140625" style="91" customWidth="1"/>
    <col min="14088" max="14088" width="11.28515625" style="91" bestFit="1" customWidth="1"/>
    <col min="14089" max="14089" width="12.5703125" style="91" customWidth="1"/>
    <col min="14090" max="14090" width="13.85546875" style="91" customWidth="1"/>
    <col min="14091" max="14091" width="11.140625" style="91" customWidth="1"/>
    <col min="14092" max="14092" width="10.5703125" style="91" customWidth="1"/>
    <col min="14093" max="14095" width="12" style="91" customWidth="1"/>
    <col min="14096" max="14096" width="13.5703125" style="91" customWidth="1"/>
    <col min="14097" max="14097" width="9.85546875" style="91" customWidth="1"/>
    <col min="14098" max="14098" width="9" style="91" customWidth="1"/>
    <col min="14099" max="14099" width="11.7109375" style="91" customWidth="1"/>
    <col min="14100" max="14100" width="12" style="91" customWidth="1"/>
    <col min="14101" max="14101" width="3.42578125" style="91" customWidth="1"/>
    <col min="14102" max="14102" width="5.7109375" style="91" customWidth="1"/>
    <col min="14103" max="14103" width="12.5703125" style="91" customWidth="1"/>
    <col min="14104" max="14336" width="9.140625" style="91"/>
    <col min="14337" max="14337" width="9.28515625" style="91" customWidth="1"/>
    <col min="14338" max="14338" width="45.28515625" style="91" customWidth="1"/>
    <col min="14339" max="14339" width="11.42578125" style="91" customWidth="1"/>
    <col min="14340" max="14340" width="14.85546875" style="91" customWidth="1"/>
    <col min="14341" max="14341" width="14.42578125" style="91" customWidth="1"/>
    <col min="14342" max="14342" width="12.42578125" style="91" customWidth="1"/>
    <col min="14343" max="14343" width="12.140625" style="91" customWidth="1"/>
    <col min="14344" max="14344" width="11.28515625" style="91" bestFit="1" customWidth="1"/>
    <col min="14345" max="14345" width="12.5703125" style="91" customWidth="1"/>
    <col min="14346" max="14346" width="13.85546875" style="91" customWidth="1"/>
    <col min="14347" max="14347" width="11.140625" style="91" customWidth="1"/>
    <col min="14348" max="14348" width="10.5703125" style="91" customWidth="1"/>
    <col min="14349" max="14351" width="12" style="91" customWidth="1"/>
    <col min="14352" max="14352" width="13.5703125" style="91" customWidth="1"/>
    <col min="14353" max="14353" width="9.85546875" style="91" customWidth="1"/>
    <col min="14354" max="14354" width="9" style="91" customWidth="1"/>
    <col min="14355" max="14355" width="11.7109375" style="91" customWidth="1"/>
    <col min="14356" max="14356" width="12" style="91" customWidth="1"/>
    <col min="14357" max="14357" width="3.42578125" style="91" customWidth="1"/>
    <col min="14358" max="14358" width="5.7109375" style="91" customWidth="1"/>
    <col min="14359" max="14359" width="12.5703125" style="91" customWidth="1"/>
    <col min="14360" max="14592" width="9.140625" style="91"/>
    <col min="14593" max="14593" width="9.28515625" style="91" customWidth="1"/>
    <col min="14594" max="14594" width="45.28515625" style="91" customWidth="1"/>
    <col min="14595" max="14595" width="11.42578125" style="91" customWidth="1"/>
    <col min="14596" max="14596" width="14.85546875" style="91" customWidth="1"/>
    <col min="14597" max="14597" width="14.42578125" style="91" customWidth="1"/>
    <col min="14598" max="14598" width="12.42578125" style="91" customWidth="1"/>
    <col min="14599" max="14599" width="12.140625" style="91" customWidth="1"/>
    <col min="14600" max="14600" width="11.28515625" style="91" bestFit="1" customWidth="1"/>
    <col min="14601" max="14601" width="12.5703125" style="91" customWidth="1"/>
    <col min="14602" max="14602" width="13.85546875" style="91" customWidth="1"/>
    <col min="14603" max="14603" width="11.140625" style="91" customWidth="1"/>
    <col min="14604" max="14604" width="10.5703125" style="91" customWidth="1"/>
    <col min="14605" max="14607" width="12" style="91" customWidth="1"/>
    <col min="14608" max="14608" width="13.5703125" style="91" customWidth="1"/>
    <col min="14609" max="14609" width="9.85546875" style="91" customWidth="1"/>
    <col min="14610" max="14610" width="9" style="91" customWidth="1"/>
    <col min="14611" max="14611" width="11.7109375" style="91" customWidth="1"/>
    <col min="14612" max="14612" width="12" style="91" customWidth="1"/>
    <col min="14613" max="14613" width="3.42578125" style="91" customWidth="1"/>
    <col min="14614" max="14614" width="5.7109375" style="91" customWidth="1"/>
    <col min="14615" max="14615" width="12.5703125" style="91" customWidth="1"/>
    <col min="14616" max="14848" width="9.140625" style="91"/>
    <col min="14849" max="14849" width="9.28515625" style="91" customWidth="1"/>
    <col min="14850" max="14850" width="45.28515625" style="91" customWidth="1"/>
    <col min="14851" max="14851" width="11.42578125" style="91" customWidth="1"/>
    <col min="14852" max="14852" width="14.85546875" style="91" customWidth="1"/>
    <col min="14853" max="14853" width="14.42578125" style="91" customWidth="1"/>
    <col min="14854" max="14854" width="12.42578125" style="91" customWidth="1"/>
    <col min="14855" max="14855" width="12.140625" style="91" customWidth="1"/>
    <col min="14856" max="14856" width="11.28515625" style="91" bestFit="1" customWidth="1"/>
    <col min="14857" max="14857" width="12.5703125" style="91" customWidth="1"/>
    <col min="14858" max="14858" width="13.85546875" style="91" customWidth="1"/>
    <col min="14859" max="14859" width="11.140625" style="91" customWidth="1"/>
    <col min="14860" max="14860" width="10.5703125" style="91" customWidth="1"/>
    <col min="14861" max="14863" width="12" style="91" customWidth="1"/>
    <col min="14864" max="14864" width="13.5703125" style="91" customWidth="1"/>
    <col min="14865" max="14865" width="9.85546875" style="91" customWidth="1"/>
    <col min="14866" max="14866" width="9" style="91" customWidth="1"/>
    <col min="14867" max="14867" width="11.7109375" style="91" customWidth="1"/>
    <col min="14868" max="14868" width="12" style="91" customWidth="1"/>
    <col min="14869" max="14869" width="3.42578125" style="91" customWidth="1"/>
    <col min="14870" max="14870" width="5.7109375" style="91" customWidth="1"/>
    <col min="14871" max="14871" width="12.5703125" style="91" customWidth="1"/>
    <col min="14872" max="15104" width="9.140625" style="91"/>
    <col min="15105" max="15105" width="9.28515625" style="91" customWidth="1"/>
    <col min="15106" max="15106" width="45.28515625" style="91" customWidth="1"/>
    <col min="15107" max="15107" width="11.42578125" style="91" customWidth="1"/>
    <col min="15108" max="15108" width="14.85546875" style="91" customWidth="1"/>
    <col min="15109" max="15109" width="14.42578125" style="91" customWidth="1"/>
    <col min="15110" max="15110" width="12.42578125" style="91" customWidth="1"/>
    <col min="15111" max="15111" width="12.140625" style="91" customWidth="1"/>
    <col min="15112" max="15112" width="11.28515625" style="91" bestFit="1" customWidth="1"/>
    <col min="15113" max="15113" width="12.5703125" style="91" customWidth="1"/>
    <col min="15114" max="15114" width="13.85546875" style="91" customWidth="1"/>
    <col min="15115" max="15115" width="11.140625" style="91" customWidth="1"/>
    <col min="15116" max="15116" width="10.5703125" style="91" customWidth="1"/>
    <col min="15117" max="15119" width="12" style="91" customWidth="1"/>
    <col min="15120" max="15120" width="13.5703125" style="91" customWidth="1"/>
    <col min="15121" max="15121" width="9.85546875" style="91" customWidth="1"/>
    <col min="15122" max="15122" width="9" style="91" customWidth="1"/>
    <col min="15123" max="15123" width="11.7109375" style="91" customWidth="1"/>
    <col min="15124" max="15124" width="12" style="91" customWidth="1"/>
    <col min="15125" max="15125" width="3.42578125" style="91" customWidth="1"/>
    <col min="15126" max="15126" width="5.7109375" style="91" customWidth="1"/>
    <col min="15127" max="15127" width="12.5703125" style="91" customWidth="1"/>
    <col min="15128" max="15360" width="9.140625" style="91"/>
    <col min="15361" max="15361" width="9.28515625" style="91" customWidth="1"/>
    <col min="15362" max="15362" width="45.28515625" style="91" customWidth="1"/>
    <col min="15363" max="15363" width="11.42578125" style="91" customWidth="1"/>
    <col min="15364" max="15364" width="14.85546875" style="91" customWidth="1"/>
    <col min="15365" max="15365" width="14.42578125" style="91" customWidth="1"/>
    <col min="15366" max="15366" width="12.42578125" style="91" customWidth="1"/>
    <col min="15367" max="15367" width="12.140625" style="91" customWidth="1"/>
    <col min="15368" max="15368" width="11.28515625" style="91" bestFit="1" customWidth="1"/>
    <col min="15369" max="15369" width="12.5703125" style="91" customWidth="1"/>
    <col min="15370" max="15370" width="13.85546875" style="91" customWidth="1"/>
    <col min="15371" max="15371" width="11.140625" style="91" customWidth="1"/>
    <col min="15372" max="15372" width="10.5703125" style="91" customWidth="1"/>
    <col min="15373" max="15375" width="12" style="91" customWidth="1"/>
    <col min="15376" max="15376" width="13.5703125" style="91" customWidth="1"/>
    <col min="15377" max="15377" width="9.85546875" style="91" customWidth="1"/>
    <col min="15378" max="15378" width="9" style="91" customWidth="1"/>
    <col min="15379" max="15379" width="11.7109375" style="91" customWidth="1"/>
    <col min="15380" max="15380" width="12" style="91" customWidth="1"/>
    <col min="15381" max="15381" width="3.42578125" style="91" customWidth="1"/>
    <col min="15382" max="15382" width="5.7109375" style="91" customWidth="1"/>
    <col min="15383" max="15383" width="12.5703125" style="91" customWidth="1"/>
    <col min="15384" max="15616" width="9.140625" style="91"/>
    <col min="15617" max="15617" width="9.28515625" style="91" customWidth="1"/>
    <col min="15618" max="15618" width="45.28515625" style="91" customWidth="1"/>
    <col min="15619" max="15619" width="11.42578125" style="91" customWidth="1"/>
    <col min="15620" max="15620" width="14.85546875" style="91" customWidth="1"/>
    <col min="15621" max="15621" width="14.42578125" style="91" customWidth="1"/>
    <col min="15622" max="15622" width="12.42578125" style="91" customWidth="1"/>
    <col min="15623" max="15623" width="12.140625" style="91" customWidth="1"/>
    <col min="15624" max="15624" width="11.28515625" style="91" bestFit="1" customWidth="1"/>
    <col min="15625" max="15625" width="12.5703125" style="91" customWidth="1"/>
    <col min="15626" max="15626" width="13.85546875" style="91" customWidth="1"/>
    <col min="15627" max="15627" width="11.140625" style="91" customWidth="1"/>
    <col min="15628" max="15628" width="10.5703125" style="91" customWidth="1"/>
    <col min="15629" max="15631" width="12" style="91" customWidth="1"/>
    <col min="15632" max="15632" width="13.5703125" style="91" customWidth="1"/>
    <col min="15633" max="15633" width="9.85546875" style="91" customWidth="1"/>
    <col min="15634" max="15634" width="9" style="91" customWidth="1"/>
    <col min="15635" max="15635" width="11.7109375" style="91" customWidth="1"/>
    <col min="15636" max="15636" width="12" style="91" customWidth="1"/>
    <col min="15637" max="15637" width="3.42578125" style="91" customWidth="1"/>
    <col min="15638" max="15638" width="5.7109375" style="91" customWidth="1"/>
    <col min="15639" max="15639" width="12.5703125" style="91" customWidth="1"/>
    <col min="15640" max="15872" width="9.140625" style="91"/>
    <col min="15873" max="15873" width="9.28515625" style="91" customWidth="1"/>
    <col min="15874" max="15874" width="45.28515625" style="91" customWidth="1"/>
    <col min="15875" max="15875" width="11.42578125" style="91" customWidth="1"/>
    <col min="15876" max="15876" width="14.85546875" style="91" customWidth="1"/>
    <col min="15877" max="15877" width="14.42578125" style="91" customWidth="1"/>
    <col min="15878" max="15878" width="12.42578125" style="91" customWidth="1"/>
    <col min="15879" max="15879" width="12.140625" style="91" customWidth="1"/>
    <col min="15880" max="15880" width="11.28515625" style="91" bestFit="1" customWidth="1"/>
    <col min="15881" max="15881" width="12.5703125" style="91" customWidth="1"/>
    <col min="15882" max="15882" width="13.85546875" style="91" customWidth="1"/>
    <col min="15883" max="15883" width="11.140625" style="91" customWidth="1"/>
    <col min="15884" max="15884" width="10.5703125" style="91" customWidth="1"/>
    <col min="15885" max="15887" width="12" style="91" customWidth="1"/>
    <col min="15888" max="15888" width="13.5703125" style="91" customWidth="1"/>
    <col min="15889" max="15889" width="9.85546875" style="91" customWidth="1"/>
    <col min="15890" max="15890" width="9" style="91" customWidth="1"/>
    <col min="15891" max="15891" width="11.7109375" style="91" customWidth="1"/>
    <col min="15892" max="15892" width="12" style="91" customWidth="1"/>
    <col min="15893" max="15893" width="3.42578125" style="91" customWidth="1"/>
    <col min="15894" max="15894" width="5.7109375" style="91" customWidth="1"/>
    <col min="15895" max="15895" width="12.5703125" style="91" customWidth="1"/>
    <col min="15896" max="16128" width="9.140625" style="91"/>
    <col min="16129" max="16129" width="9.28515625" style="91" customWidth="1"/>
    <col min="16130" max="16130" width="45.28515625" style="91" customWidth="1"/>
    <col min="16131" max="16131" width="11.42578125" style="91" customWidth="1"/>
    <col min="16132" max="16132" width="14.85546875" style="91" customWidth="1"/>
    <col min="16133" max="16133" width="14.42578125" style="91" customWidth="1"/>
    <col min="16134" max="16134" width="12.42578125" style="91" customWidth="1"/>
    <col min="16135" max="16135" width="12.140625" style="91" customWidth="1"/>
    <col min="16136" max="16136" width="11.28515625" style="91" bestFit="1" customWidth="1"/>
    <col min="16137" max="16137" width="12.5703125" style="91" customWidth="1"/>
    <col min="16138" max="16138" width="13.85546875" style="91" customWidth="1"/>
    <col min="16139" max="16139" width="11.140625" style="91" customWidth="1"/>
    <col min="16140" max="16140" width="10.5703125" style="91" customWidth="1"/>
    <col min="16141" max="16143" width="12" style="91" customWidth="1"/>
    <col min="16144" max="16144" width="13.5703125" style="91" customWidth="1"/>
    <col min="16145" max="16145" width="9.85546875" style="91" customWidth="1"/>
    <col min="16146" max="16146" width="9" style="91" customWidth="1"/>
    <col min="16147" max="16147" width="11.7109375" style="91" customWidth="1"/>
    <col min="16148" max="16148" width="12" style="91" customWidth="1"/>
    <col min="16149" max="16149" width="3.42578125" style="91" customWidth="1"/>
    <col min="16150" max="16150" width="5.7109375" style="91" customWidth="1"/>
    <col min="16151" max="16151" width="12.5703125" style="91" customWidth="1"/>
    <col min="16152" max="16384" width="9.140625" style="91"/>
  </cols>
  <sheetData>
    <row r="1" spans="1:21" ht="31.5" customHeight="1" x14ac:dyDescent="0.25">
      <c r="J1" s="149"/>
      <c r="K1" s="150"/>
      <c r="L1" s="150"/>
      <c r="M1" s="150"/>
      <c r="N1" s="150"/>
      <c r="O1" s="150"/>
      <c r="P1" s="150"/>
      <c r="Q1" s="150"/>
      <c r="R1" s="150"/>
      <c r="S1" s="150"/>
    </row>
    <row r="2" spans="1:21" ht="21" customHeight="1" x14ac:dyDescent="0.25"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4" spans="1:21" x14ac:dyDescent="0.25">
      <c r="A4" s="151" t="s">
        <v>280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1" x14ac:dyDescent="0.25">
      <c r="A5" s="136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1" ht="12.75" customHeight="1" thickBot="1" x14ac:dyDescent="0.3"/>
    <row r="7" spans="1:21" ht="25.5" customHeight="1" thickBot="1" x14ac:dyDescent="0.3">
      <c r="A7" s="154" t="s">
        <v>239</v>
      </c>
      <c r="B7" s="157" t="s">
        <v>240</v>
      </c>
      <c r="C7" s="160" t="s">
        <v>241</v>
      </c>
      <c r="D7" s="163" t="s">
        <v>4</v>
      </c>
      <c r="E7" s="160" t="s">
        <v>242</v>
      </c>
      <c r="F7" s="168" t="s">
        <v>243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70"/>
    </row>
    <row r="8" spans="1:21" s="94" customFormat="1" ht="15.75" customHeight="1" x14ac:dyDescent="0.25">
      <c r="A8" s="155"/>
      <c r="B8" s="158"/>
      <c r="C8" s="161"/>
      <c r="D8" s="164"/>
      <c r="E8" s="166"/>
      <c r="F8" s="92">
        <v>1100</v>
      </c>
      <c r="G8" s="92">
        <v>1200</v>
      </c>
      <c r="H8" s="92">
        <v>2100</v>
      </c>
      <c r="I8" s="92">
        <v>2200</v>
      </c>
      <c r="J8" s="92">
        <v>2300</v>
      </c>
      <c r="K8" s="92">
        <v>2400</v>
      </c>
      <c r="L8" s="92">
        <v>2500</v>
      </c>
      <c r="M8" s="92">
        <v>3200</v>
      </c>
      <c r="N8" s="92">
        <v>4000</v>
      </c>
      <c r="O8" s="92">
        <v>5100</v>
      </c>
      <c r="P8" s="92">
        <v>5200</v>
      </c>
      <c r="Q8" s="92">
        <v>6200</v>
      </c>
      <c r="R8" s="92">
        <v>6300</v>
      </c>
      <c r="S8" s="92">
        <v>6400</v>
      </c>
      <c r="T8" s="93">
        <v>7200</v>
      </c>
    </row>
    <row r="9" spans="1:21" ht="54" customHeight="1" thickBot="1" x14ac:dyDescent="0.3">
      <c r="A9" s="156"/>
      <c r="B9" s="159"/>
      <c r="C9" s="162"/>
      <c r="D9" s="165"/>
      <c r="E9" s="167"/>
      <c r="F9" s="95" t="s">
        <v>244</v>
      </c>
      <c r="G9" s="95" t="s">
        <v>245</v>
      </c>
      <c r="H9" s="95" t="s">
        <v>246</v>
      </c>
      <c r="I9" s="95" t="s">
        <v>247</v>
      </c>
      <c r="J9" s="95" t="s">
        <v>248</v>
      </c>
      <c r="K9" s="95" t="s">
        <v>249</v>
      </c>
      <c r="L9" s="95" t="s">
        <v>250</v>
      </c>
      <c r="M9" s="95" t="s">
        <v>251</v>
      </c>
      <c r="N9" s="95" t="s">
        <v>252</v>
      </c>
      <c r="O9" s="95" t="s">
        <v>253</v>
      </c>
      <c r="P9" s="95" t="s">
        <v>254</v>
      </c>
      <c r="Q9" s="95" t="s">
        <v>255</v>
      </c>
      <c r="R9" s="95" t="s">
        <v>256</v>
      </c>
      <c r="S9" s="95" t="s">
        <v>257</v>
      </c>
      <c r="T9" s="96" t="s">
        <v>258</v>
      </c>
    </row>
    <row r="10" spans="1:21" s="89" customFormat="1" ht="15" customHeight="1" x14ac:dyDescent="0.25">
      <c r="A10" s="97" t="s">
        <v>112</v>
      </c>
      <c r="B10" s="98" t="s">
        <v>113</v>
      </c>
      <c r="C10" s="99">
        <f>C11+C15+C17</f>
        <v>257354</v>
      </c>
      <c r="D10" s="99">
        <f t="shared" ref="D10:T10" si="0">D11+D15+D17</f>
        <v>-6400</v>
      </c>
      <c r="E10" s="99">
        <f t="shared" si="0"/>
        <v>250954</v>
      </c>
      <c r="F10" s="99">
        <f t="shared" si="0"/>
        <v>135177</v>
      </c>
      <c r="G10" s="99">
        <f t="shared" si="0"/>
        <v>38221</v>
      </c>
      <c r="H10" s="99">
        <f t="shared" si="0"/>
        <v>981</v>
      </c>
      <c r="I10" s="99">
        <f t="shared" si="0"/>
        <v>51319</v>
      </c>
      <c r="J10" s="99">
        <f t="shared" si="0"/>
        <v>18148</v>
      </c>
      <c r="K10" s="99">
        <f t="shared" si="0"/>
        <v>0</v>
      </c>
      <c r="L10" s="99">
        <f t="shared" si="0"/>
        <v>0</v>
      </c>
      <c r="M10" s="99">
        <f t="shared" si="0"/>
        <v>0</v>
      </c>
      <c r="N10" s="99">
        <f t="shared" si="0"/>
        <v>660</v>
      </c>
      <c r="O10" s="99">
        <f t="shared" si="0"/>
        <v>0</v>
      </c>
      <c r="P10" s="99">
        <f t="shared" si="0"/>
        <v>6448</v>
      </c>
      <c r="Q10" s="99">
        <f t="shared" si="0"/>
        <v>0</v>
      </c>
      <c r="R10" s="99">
        <f t="shared" si="0"/>
        <v>0</v>
      </c>
      <c r="S10" s="99">
        <f t="shared" si="0"/>
        <v>0</v>
      </c>
      <c r="T10" s="99">
        <f t="shared" si="0"/>
        <v>0</v>
      </c>
      <c r="U10" s="100"/>
    </row>
    <row r="11" spans="1:21" s="89" customFormat="1" ht="15" customHeight="1" x14ac:dyDescent="0.25">
      <c r="A11" s="101" t="s">
        <v>114</v>
      </c>
      <c r="B11" s="48" t="s">
        <v>115</v>
      </c>
      <c r="C11" s="102">
        <f>SUM(C12:C14)</f>
        <v>203329</v>
      </c>
      <c r="D11" s="102">
        <f t="shared" ref="D11:T11" si="1">SUM(D12:D14)</f>
        <v>5000</v>
      </c>
      <c r="E11" s="102">
        <f t="shared" si="1"/>
        <v>208329</v>
      </c>
      <c r="F11" s="102">
        <f t="shared" si="1"/>
        <v>126057</v>
      </c>
      <c r="G11" s="102">
        <f t="shared" si="1"/>
        <v>36826</v>
      </c>
      <c r="H11" s="102">
        <f t="shared" si="1"/>
        <v>101</v>
      </c>
      <c r="I11" s="102">
        <f t="shared" si="1"/>
        <v>20749</v>
      </c>
      <c r="J11" s="102">
        <f t="shared" si="1"/>
        <v>18148</v>
      </c>
      <c r="K11" s="102">
        <f t="shared" si="1"/>
        <v>0</v>
      </c>
      <c r="L11" s="102">
        <f t="shared" si="1"/>
        <v>0</v>
      </c>
      <c r="M11" s="102">
        <f t="shared" si="1"/>
        <v>0</v>
      </c>
      <c r="N11" s="102">
        <f t="shared" si="1"/>
        <v>0</v>
      </c>
      <c r="O11" s="102">
        <f t="shared" si="1"/>
        <v>0</v>
      </c>
      <c r="P11" s="102">
        <f t="shared" si="1"/>
        <v>6448</v>
      </c>
      <c r="Q11" s="102">
        <f t="shared" si="1"/>
        <v>0</v>
      </c>
      <c r="R11" s="102">
        <f t="shared" si="1"/>
        <v>0</v>
      </c>
      <c r="S11" s="102">
        <f t="shared" si="1"/>
        <v>0</v>
      </c>
      <c r="T11" s="102">
        <f t="shared" si="1"/>
        <v>0</v>
      </c>
      <c r="U11" s="100"/>
    </row>
    <row r="12" spans="1:21" s="105" customFormat="1" ht="15" customHeight="1" x14ac:dyDescent="0.25">
      <c r="A12" s="103" t="s">
        <v>116</v>
      </c>
      <c r="B12" s="50" t="s">
        <v>117</v>
      </c>
      <c r="C12" s="61">
        <v>8756</v>
      </c>
      <c r="D12" s="61"/>
      <c r="E12" s="61">
        <f>SUM(C12:D12)</f>
        <v>8756</v>
      </c>
      <c r="F12" s="61"/>
      <c r="G12" s="50"/>
      <c r="H12" s="50"/>
      <c r="I12" s="50"/>
      <c r="J12" s="50">
        <v>8756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104"/>
    </row>
    <row r="13" spans="1:21" s="105" customFormat="1" ht="15" customHeight="1" x14ac:dyDescent="0.25">
      <c r="A13" s="103" t="s">
        <v>114</v>
      </c>
      <c r="B13" s="50" t="s">
        <v>118</v>
      </c>
      <c r="C13" s="61">
        <v>183718</v>
      </c>
      <c r="D13" s="61">
        <v>5000</v>
      </c>
      <c r="E13" s="61">
        <f>SUM(C13:D13)</f>
        <v>188718</v>
      </c>
      <c r="F13" s="61">
        <v>120055</v>
      </c>
      <c r="G13" s="50">
        <v>35410</v>
      </c>
      <c r="H13" s="50">
        <v>90</v>
      </c>
      <c r="I13" s="50">
        <v>20463</v>
      </c>
      <c r="J13" s="50">
        <v>6700</v>
      </c>
      <c r="K13" s="50"/>
      <c r="L13" s="50"/>
      <c r="M13" s="50"/>
      <c r="N13" s="50"/>
      <c r="O13" s="50"/>
      <c r="P13" s="50">
        <v>6000</v>
      </c>
      <c r="Q13" s="50"/>
      <c r="R13" s="50"/>
      <c r="S13" s="50"/>
      <c r="T13" s="50"/>
      <c r="U13" s="104"/>
    </row>
    <row r="14" spans="1:21" s="105" customFormat="1" ht="15" customHeight="1" x14ac:dyDescent="0.25">
      <c r="A14" s="103" t="s">
        <v>114</v>
      </c>
      <c r="B14" s="50" t="s">
        <v>119</v>
      </c>
      <c r="C14" s="61">
        <v>10855</v>
      </c>
      <c r="D14" s="61"/>
      <c r="E14" s="61">
        <f>SUM(C14:D14)</f>
        <v>10855</v>
      </c>
      <c r="F14" s="61">
        <v>6002</v>
      </c>
      <c r="G14" s="50">
        <v>1416</v>
      </c>
      <c r="H14" s="50">
        <v>11</v>
      </c>
      <c r="I14" s="50">
        <v>286</v>
      </c>
      <c r="J14" s="50">
        <v>2692</v>
      </c>
      <c r="K14" s="50"/>
      <c r="L14" s="50"/>
      <c r="M14" s="50"/>
      <c r="N14" s="50"/>
      <c r="O14" s="50"/>
      <c r="P14" s="50">
        <v>448</v>
      </c>
      <c r="Q14" s="50"/>
      <c r="R14" s="50"/>
      <c r="S14" s="50"/>
      <c r="T14" s="50"/>
      <c r="U14" s="104"/>
    </row>
    <row r="15" spans="1:21" s="108" customFormat="1" ht="15" customHeight="1" x14ac:dyDescent="0.25">
      <c r="A15" s="106" t="s">
        <v>120</v>
      </c>
      <c r="B15" s="54" t="s">
        <v>121</v>
      </c>
      <c r="C15" s="102">
        <f t="shared" ref="C15:T15" si="2">SUM(C16:C16)</f>
        <v>6325</v>
      </c>
      <c r="D15" s="102">
        <f t="shared" si="2"/>
        <v>0</v>
      </c>
      <c r="E15" s="102">
        <f t="shared" si="2"/>
        <v>6325</v>
      </c>
      <c r="F15" s="102">
        <f t="shared" si="2"/>
        <v>0</v>
      </c>
      <c r="G15" s="102">
        <f t="shared" si="2"/>
        <v>0</v>
      </c>
      <c r="H15" s="102">
        <f t="shared" si="2"/>
        <v>0</v>
      </c>
      <c r="I15" s="102">
        <f t="shared" si="2"/>
        <v>5665</v>
      </c>
      <c r="J15" s="102">
        <f t="shared" si="2"/>
        <v>0</v>
      </c>
      <c r="K15" s="102">
        <f t="shared" si="2"/>
        <v>0</v>
      </c>
      <c r="L15" s="102">
        <f t="shared" si="2"/>
        <v>0</v>
      </c>
      <c r="M15" s="102">
        <f t="shared" si="2"/>
        <v>0</v>
      </c>
      <c r="N15" s="102">
        <f t="shared" si="2"/>
        <v>660</v>
      </c>
      <c r="O15" s="102">
        <f t="shared" si="2"/>
        <v>0</v>
      </c>
      <c r="P15" s="102">
        <f t="shared" si="2"/>
        <v>0</v>
      </c>
      <c r="Q15" s="102">
        <f t="shared" si="2"/>
        <v>0</v>
      </c>
      <c r="R15" s="102">
        <f t="shared" si="2"/>
        <v>0</v>
      </c>
      <c r="S15" s="102">
        <f t="shared" si="2"/>
        <v>0</v>
      </c>
      <c r="T15" s="102">
        <f t="shared" si="2"/>
        <v>0</v>
      </c>
      <c r="U15" s="107"/>
    </row>
    <row r="16" spans="1:21" s="105" customFormat="1" ht="15" customHeight="1" x14ac:dyDescent="0.25">
      <c r="A16" s="103" t="s">
        <v>122</v>
      </c>
      <c r="B16" s="50" t="s">
        <v>123</v>
      </c>
      <c r="C16" s="61">
        <v>6325</v>
      </c>
      <c r="D16" s="61"/>
      <c r="E16" s="61">
        <f>SUM(C16:D16)</f>
        <v>6325</v>
      </c>
      <c r="F16" s="61"/>
      <c r="G16" s="50"/>
      <c r="H16" s="50"/>
      <c r="I16" s="50">
        <v>5665</v>
      </c>
      <c r="J16" s="50"/>
      <c r="K16" s="50"/>
      <c r="L16" s="50"/>
      <c r="M16" s="50"/>
      <c r="N16" s="50">
        <v>660</v>
      </c>
      <c r="O16" s="50"/>
      <c r="P16" s="50"/>
      <c r="Q16" s="50"/>
      <c r="R16" s="50"/>
      <c r="S16" s="50"/>
      <c r="T16" s="50"/>
      <c r="U16" s="104"/>
    </row>
    <row r="17" spans="1:21" s="108" customFormat="1" ht="15" customHeight="1" x14ac:dyDescent="0.25">
      <c r="A17" s="106" t="s">
        <v>124</v>
      </c>
      <c r="B17" s="54" t="s">
        <v>125</v>
      </c>
      <c r="C17" s="102">
        <f t="shared" ref="C17:T17" si="3">SUM(C18:C18)</f>
        <v>47700</v>
      </c>
      <c r="D17" s="102">
        <f t="shared" si="3"/>
        <v>-11400</v>
      </c>
      <c r="E17" s="102">
        <f t="shared" si="3"/>
        <v>36300</v>
      </c>
      <c r="F17" s="102">
        <f t="shared" si="3"/>
        <v>9120</v>
      </c>
      <c r="G17" s="102">
        <f t="shared" si="3"/>
        <v>1395</v>
      </c>
      <c r="H17" s="102">
        <f t="shared" si="3"/>
        <v>880</v>
      </c>
      <c r="I17" s="102">
        <f t="shared" si="3"/>
        <v>24905</v>
      </c>
      <c r="J17" s="102">
        <f t="shared" si="3"/>
        <v>0</v>
      </c>
      <c r="K17" s="102">
        <f t="shared" si="3"/>
        <v>0</v>
      </c>
      <c r="L17" s="102">
        <f t="shared" si="3"/>
        <v>0</v>
      </c>
      <c r="M17" s="102">
        <f t="shared" si="3"/>
        <v>0</v>
      </c>
      <c r="N17" s="102">
        <f t="shared" si="3"/>
        <v>0</v>
      </c>
      <c r="O17" s="102">
        <f t="shared" si="3"/>
        <v>0</v>
      </c>
      <c r="P17" s="102">
        <f t="shared" si="3"/>
        <v>0</v>
      </c>
      <c r="Q17" s="102">
        <f t="shared" si="3"/>
        <v>0</v>
      </c>
      <c r="R17" s="102">
        <f t="shared" si="3"/>
        <v>0</v>
      </c>
      <c r="S17" s="102">
        <f t="shared" si="3"/>
        <v>0</v>
      </c>
      <c r="T17" s="102">
        <f t="shared" si="3"/>
        <v>0</v>
      </c>
      <c r="U17" s="107"/>
    </row>
    <row r="18" spans="1:21" s="105" customFormat="1" ht="15" customHeight="1" x14ac:dyDescent="0.25">
      <c r="A18" s="103" t="s">
        <v>126</v>
      </c>
      <c r="B18" s="50" t="s">
        <v>127</v>
      </c>
      <c r="C18" s="61">
        <v>47700</v>
      </c>
      <c r="D18" s="61">
        <v>-11400</v>
      </c>
      <c r="E18" s="61">
        <f>SUM(C18:D18)</f>
        <v>36300</v>
      </c>
      <c r="F18" s="61">
        <v>9120</v>
      </c>
      <c r="G18" s="50">
        <v>1395</v>
      </c>
      <c r="H18" s="50">
        <v>880</v>
      </c>
      <c r="I18" s="50">
        <v>24905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104"/>
    </row>
    <row r="19" spans="1:21" s="105" customFormat="1" ht="15" customHeight="1" x14ac:dyDescent="0.25">
      <c r="A19" s="103"/>
      <c r="B19" s="50"/>
      <c r="C19" s="61"/>
      <c r="D19" s="61"/>
      <c r="E19" s="61"/>
      <c r="F19" s="61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104"/>
    </row>
    <row r="20" spans="1:21" s="110" customFormat="1" ht="15" customHeight="1" x14ac:dyDescent="0.25">
      <c r="A20" s="106" t="s">
        <v>128</v>
      </c>
      <c r="B20" s="55" t="s">
        <v>129</v>
      </c>
      <c r="C20" s="102">
        <f>C21</f>
        <v>49645</v>
      </c>
      <c r="D20" s="102">
        <f t="shared" ref="D20:T20" si="4">D21</f>
        <v>0</v>
      </c>
      <c r="E20" s="102">
        <f t="shared" si="4"/>
        <v>49645</v>
      </c>
      <c r="F20" s="102">
        <f t="shared" si="4"/>
        <v>0</v>
      </c>
      <c r="G20" s="102">
        <f t="shared" si="4"/>
        <v>0</v>
      </c>
      <c r="H20" s="102">
        <f t="shared" si="4"/>
        <v>0</v>
      </c>
      <c r="I20" s="102">
        <f t="shared" si="4"/>
        <v>0</v>
      </c>
      <c r="J20" s="102">
        <f t="shared" si="4"/>
        <v>0</v>
      </c>
      <c r="K20" s="102">
        <f t="shared" si="4"/>
        <v>0</v>
      </c>
      <c r="L20" s="102">
        <f t="shared" si="4"/>
        <v>0</v>
      </c>
      <c r="M20" s="102">
        <f t="shared" si="4"/>
        <v>0</v>
      </c>
      <c r="N20" s="102">
        <f t="shared" si="4"/>
        <v>0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  <c r="T20" s="102">
        <f t="shared" si="4"/>
        <v>49645</v>
      </c>
      <c r="U20" s="109"/>
    </row>
    <row r="21" spans="1:21" s="112" customFormat="1" ht="29.25" customHeight="1" x14ac:dyDescent="0.25">
      <c r="A21" s="106" t="s">
        <v>130</v>
      </c>
      <c r="B21" s="55" t="s">
        <v>131</v>
      </c>
      <c r="C21" s="102">
        <f t="shared" ref="C21:T21" si="5">SUM(C22:C22)</f>
        <v>49645</v>
      </c>
      <c r="D21" s="102">
        <f t="shared" si="5"/>
        <v>0</v>
      </c>
      <c r="E21" s="102">
        <f t="shared" si="5"/>
        <v>49645</v>
      </c>
      <c r="F21" s="102">
        <f t="shared" si="5"/>
        <v>0</v>
      </c>
      <c r="G21" s="102">
        <f t="shared" si="5"/>
        <v>0</v>
      </c>
      <c r="H21" s="102">
        <f t="shared" si="5"/>
        <v>0</v>
      </c>
      <c r="I21" s="102">
        <f t="shared" si="5"/>
        <v>0</v>
      </c>
      <c r="J21" s="102">
        <f t="shared" si="5"/>
        <v>0</v>
      </c>
      <c r="K21" s="102">
        <f t="shared" si="5"/>
        <v>0</v>
      </c>
      <c r="L21" s="102">
        <f t="shared" si="5"/>
        <v>0</v>
      </c>
      <c r="M21" s="102">
        <f t="shared" si="5"/>
        <v>0</v>
      </c>
      <c r="N21" s="102">
        <f t="shared" si="5"/>
        <v>0</v>
      </c>
      <c r="O21" s="102">
        <f t="shared" si="5"/>
        <v>0</v>
      </c>
      <c r="P21" s="102">
        <f t="shared" si="5"/>
        <v>0</v>
      </c>
      <c r="Q21" s="102">
        <f t="shared" si="5"/>
        <v>0</v>
      </c>
      <c r="R21" s="102">
        <f t="shared" si="5"/>
        <v>0</v>
      </c>
      <c r="S21" s="102">
        <f t="shared" si="5"/>
        <v>0</v>
      </c>
      <c r="T21" s="102">
        <f t="shared" si="5"/>
        <v>49645</v>
      </c>
      <c r="U21" s="111"/>
    </row>
    <row r="22" spans="1:21" s="112" customFormat="1" ht="16.5" customHeight="1" x14ac:dyDescent="0.25">
      <c r="A22" s="103" t="s">
        <v>132</v>
      </c>
      <c r="B22" s="56" t="s">
        <v>259</v>
      </c>
      <c r="C22" s="61">
        <v>49645</v>
      </c>
      <c r="D22" s="61"/>
      <c r="E22" s="61">
        <f>SUM(C22:D22)</f>
        <v>49645</v>
      </c>
      <c r="F22" s="61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>
        <v>49645</v>
      </c>
      <c r="U22" s="111"/>
    </row>
    <row r="23" spans="1:21" s="112" customFormat="1" ht="15" customHeight="1" x14ac:dyDescent="0.25">
      <c r="A23" s="103"/>
      <c r="B23" s="56"/>
      <c r="C23" s="61"/>
      <c r="D23" s="61"/>
      <c r="E23" s="61"/>
      <c r="F23" s="61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1"/>
    </row>
    <row r="24" spans="1:21" s="112" customFormat="1" ht="15" customHeight="1" x14ac:dyDescent="0.25">
      <c r="A24" s="106" t="s">
        <v>134</v>
      </c>
      <c r="B24" s="55" t="s">
        <v>135</v>
      </c>
      <c r="C24" s="102">
        <f>C25+C29+C32+C34+C36</f>
        <v>112724</v>
      </c>
      <c r="D24" s="102">
        <f t="shared" ref="D24:T24" si="6">D25+D29+D32+D34+D36</f>
        <v>0</v>
      </c>
      <c r="E24" s="102">
        <f t="shared" si="6"/>
        <v>112724</v>
      </c>
      <c r="F24" s="102">
        <f t="shared" si="6"/>
        <v>6787</v>
      </c>
      <c r="G24" s="102">
        <f t="shared" si="6"/>
        <v>1690</v>
      </c>
      <c r="H24" s="102">
        <f t="shared" si="6"/>
        <v>0</v>
      </c>
      <c r="I24" s="102">
        <f t="shared" si="6"/>
        <v>82880</v>
      </c>
      <c r="J24" s="102">
        <f t="shared" si="6"/>
        <v>0</v>
      </c>
      <c r="K24" s="102">
        <f t="shared" si="6"/>
        <v>0</v>
      </c>
      <c r="L24" s="102">
        <f t="shared" si="6"/>
        <v>0</v>
      </c>
      <c r="M24" s="102">
        <f t="shared" si="6"/>
        <v>0</v>
      </c>
      <c r="N24" s="102">
        <f t="shared" si="6"/>
        <v>0</v>
      </c>
      <c r="O24" s="102">
        <f t="shared" si="6"/>
        <v>0</v>
      </c>
      <c r="P24" s="102">
        <f t="shared" si="6"/>
        <v>6000</v>
      </c>
      <c r="Q24" s="102">
        <f t="shared" si="6"/>
        <v>15367</v>
      </c>
      <c r="R24" s="102">
        <f t="shared" si="6"/>
        <v>0</v>
      </c>
      <c r="S24" s="102">
        <f t="shared" si="6"/>
        <v>0</v>
      </c>
      <c r="T24" s="102">
        <f t="shared" si="6"/>
        <v>0</v>
      </c>
      <c r="U24" s="111"/>
    </row>
    <row r="25" spans="1:21" s="112" customFormat="1" ht="15" customHeight="1" x14ac:dyDescent="0.25">
      <c r="A25" s="106" t="s">
        <v>136</v>
      </c>
      <c r="B25" s="55" t="s">
        <v>137</v>
      </c>
      <c r="C25" s="102">
        <f t="shared" ref="C25:T25" si="7">SUM(C26:C27)</f>
        <v>23844</v>
      </c>
      <c r="D25" s="102">
        <f t="shared" si="7"/>
        <v>0</v>
      </c>
      <c r="E25" s="102">
        <f t="shared" si="7"/>
        <v>23844</v>
      </c>
      <c r="F25" s="102">
        <f t="shared" si="7"/>
        <v>6787</v>
      </c>
      <c r="G25" s="102">
        <f t="shared" si="7"/>
        <v>1690</v>
      </c>
      <c r="H25" s="102">
        <f t="shared" si="7"/>
        <v>0</v>
      </c>
      <c r="I25" s="102">
        <f t="shared" si="7"/>
        <v>0</v>
      </c>
      <c r="J25" s="102">
        <f t="shared" si="7"/>
        <v>0</v>
      </c>
      <c r="K25" s="102">
        <f t="shared" si="7"/>
        <v>0</v>
      </c>
      <c r="L25" s="102">
        <f t="shared" si="7"/>
        <v>0</v>
      </c>
      <c r="M25" s="102">
        <f t="shared" si="7"/>
        <v>0</v>
      </c>
      <c r="N25" s="102">
        <f t="shared" si="7"/>
        <v>0</v>
      </c>
      <c r="O25" s="102">
        <f t="shared" si="7"/>
        <v>0</v>
      </c>
      <c r="P25" s="102">
        <f t="shared" si="7"/>
        <v>0</v>
      </c>
      <c r="Q25" s="102">
        <f t="shared" si="7"/>
        <v>15367</v>
      </c>
      <c r="R25" s="102">
        <f t="shared" si="7"/>
        <v>0</v>
      </c>
      <c r="S25" s="102">
        <f t="shared" si="7"/>
        <v>0</v>
      </c>
      <c r="T25" s="102">
        <f t="shared" si="7"/>
        <v>0</v>
      </c>
      <c r="U25" s="111"/>
    </row>
    <row r="26" spans="1:21" s="112" customFormat="1" ht="15" customHeight="1" x14ac:dyDescent="0.25">
      <c r="A26" s="103" t="s">
        <v>136</v>
      </c>
      <c r="B26" s="56" t="s">
        <v>138</v>
      </c>
      <c r="C26" s="113">
        <v>6510</v>
      </c>
      <c r="D26" s="113"/>
      <c r="E26" s="61">
        <f>SUM(C26:D26)</f>
        <v>6510</v>
      </c>
      <c r="F26" s="113">
        <v>5250</v>
      </c>
      <c r="G26" s="113">
        <v>1260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1"/>
    </row>
    <row r="27" spans="1:21" s="112" customFormat="1" ht="15" customHeight="1" x14ac:dyDescent="0.25">
      <c r="A27" s="103" t="s">
        <v>136</v>
      </c>
      <c r="B27" s="56" t="s">
        <v>139</v>
      </c>
      <c r="C27" s="113">
        <v>17334</v>
      </c>
      <c r="D27" s="113"/>
      <c r="E27" s="61">
        <f>SUM(C27:D27)</f>
        <v>17334</v>
      </c>
      <c r="F27" s="113">
        <v>1537</v>
      </c>
      <c r="G27" s="113">
        <v>430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>
        <v>15367</v>
      </c>
      <c r="R27" s="113"/>
      <c r="S27" s="113"/>
      <c r="T27" s="113"/>
      <c r="U27" s="111"/>
    </row>
    <row r="28" spans="1:21" s="89" customFormat="1" ht="15" customHeight="1" x14ac:dyDescent="0.25">
      <c r="A28" s="114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100"/>
    </row>
    <row r="29" spans="1:21" s="89" customFormat="1" ht="15" customHeight="1" x14ac:dyDescent="0.25">
      <c r="A29" s="106" t="s">
        <v>140</v>
      </c>
      <c r="B29" s="54" t="s">
        <v>141</v>
      </c>
      <c r="C29" s="102">
        <f t="shared" ref="C29:T29" si="8">SUM(C30:C31)</f>
        <v>88880</v>
      </c>
      <c r="D29" s="102">
        <f t="shared" si="8"/>
        <v>0</v>
      </c>
      <c r="E29" s="102">
        <f t="shared" si="8"/>
        <v>88880</v>
      </c>
      <c r="F29" s="102">
        <f t="shared" si="8"/>
        <v>0</v>
      </c>
      <c r="G29" s="102">
        <f t="shared" si="8"/>
        <v>0</v>
      </c>
      <c r="H29" s="102">
        <f t="shared" si="8"/>
        <v>0</v>
      </c>
      <c r="I29" s="102">
        <f t="shared" si="8"/>
        <v>82880</v>
      </c>
      <c r="J29" s="102">
        <f t="shared" si="8"/>
        <v>0</v>
      </c>
      <c r="K29" s="102">
        <f t="shared" si="8"/>
        <v>0</v>
      </c>
      <c r="L29" s="102">
        <f t="shared" si="8"/>
        <v>0</v>
      </c>
      <c r="M29" s="102">
        <f t="shared" si="8"/>
        <v>0</v>
      </c>
      <c r="N29" s="102">
        <f t="shared" si="8"/>
        <v>0</v>
      </c>
      <c r="O29" s="102">
        <f t="shared" si="8"/>
        <v>0</v>
      </c>
      <c r="P29" s="102">
        <f t="shared" si="8"/>
        <v>6000</v>
      </c>
      <c r="Q29" s="102">
        <f t="shared" si="8"/>
        <v>0</v>
      </c>
      <c r="R29" s="102">
        <f t="shared" si="8"/>
        <v>0</v>
      </c>
      <c r="S29" s="102">
        <f t="shared" si="8"/>
        <v>0</v>
      </c>
      <c r="T29" s="102">
        <f t="shared" si="8"/>
        <v>0</v>
      </c>
      <c r="U29" s="100"/>
    </row>
    <row r="30" spans="1:21" s="105" customFormat="1" ht="15" customHeight="1" x14ac:dyDescent="0.25">
      <c r="A30" s="103" t="s">
        <v>142</v>
      </c>
      <c r="B30" s="50" t="s">
        <v>143</v>
      </c>
      <c r="C30" s="61">
        <v>18480</v>
      </c>
      <c r="D30" s="61"/>
      <c r="E30" s="61">
        <f>SUM(C30:D30)</f>
        <v>18480</v>
      </c>
      <c r="F30" s="61"/>
      <c r="G30" s="50"/>
      <c r="H30" s="50"/>
      <c r="I30" s="50">
        <v>12480</v>
      </c>
      <c r="J30" s="50"/>
      <c r="K30" s="50"/>
      <c r="L30" s="50"/>
      <c r="M30" s="50"/>
      <c r="N30" s="50"/>
      <c r="O30" s="50"/>
      <c r="P30" s="50">
        <v>6000</v>
      </c>
      <c r="Q30" s="50"/>
      <c r="R30" s="50"/>
      <c r="S30" s="50"/>
      <c r="T30" s="50"/>
      <c r="U30" s="104"/>
    </row>
    <row r="31" spans="1:21" s="105" customFormat="1" ht="15" customHeight="1" x14ac:dyDescent="0.25">
      <c r="A31" s="103" t="s">
        <v>142</v>
      </c>
      <c r="B31" s="50" t="s">
        <v>144</v>
      </c>
      <c r="C31" s="61">
        <v>70400</v>
      </c>
      <c r="D31" s="61"/>
      <c r="E31" s="61">
        <f>SUM(C31:D31)</f>
        <v>70400</v>
      </c>
      <c r="F31" s="61"/>
      <c r="G31" s="50"/>
      <c r="H31" s="50"/>
      <c r="I31" s="50">
        <v>70400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104"/>
    </row>
    <row r="32" spans="1:21" s="108" customFormat="1" ht="15" hidden="1" customHeight="1" x14ac:dyDescent="0.25">
      <c r="A32" s="106" t="s">
        <v>260</v>
      </c>
      <c r="B32" s="54" t="s">
        <v>261</v>
      </c>
      <c r="C32" s="54">
        <f t="shared" ref="C32:T32" si="9">SUM(C33:C33)</f>
        <v>0</v>
      </c>
      <c r="D32" s="54">
        <f t="shared" si="9"/>
        <v>0</v>
      </c>
      <c r="E32" s="54">
        <f t="shared" si="9"/>
        <v>0</v>
      </c>
      <c r="F32" s="54">
        <f t="shared" si="9"/>
        <v>0</v>
      </c>
      <c r="G32" s="54">
        <f t="shared" si="9"/>
        <v>0</v>
      </c>
      <c r="H32" s="54">
        <f t="shared" si="9"/>
        <v>0</v>
      </c>
      <c r="I32" s="54">
        <f t="shared" si="9"/>
        <v>0</v>
      </c>
      <c r="J32" s="54">
        <f t="shared" si="9"/>
        <v>0</v>
      </c>
      <c r="K32" s="54">
        <f t="shared" si="9"/>
        <v>0</v>
      </c>
      <c r="L32" s="54">
        <f t="shared" si="9"/>
        <v>0</v>
      </c>
      <c r="M32" s="54">
        <f t="shared" si="9"/>
        <v>0</v>
      </c>
      <c r="N32" s="54">
        <f t="shared" si="9"/>
        <v>0</v>
      </c>
      <c r="O32" s="54">
        <f t="shared" si="9"/>
        <v>0</v>
      </c>
      <c r="P32" s="54">
        <f t="shared" si="9"/>
        <v>0</v>
      </c>
      <c r="Q32" s="54">
        <f t="shared" si="9"/>
        <v>0</v>
      </c>
      <c r="R32" s="54">
        <f t="shared" si="9"/>
        <v>0</v>
      </c>
      <c r="S32" s="54">
        <f t="shared" si="9"/>
        <v>0</v>
      </c>
      <c r="T32" s="54">
        <f t="shared" si="9"/>
        <v>0</v>
      </c>
      <c r="U32" s="107"/>
    </row>
    <row r="33" spans="1:21" s="89" customFormat="1" ht="15" hidden="1" customHeight="1" x14ac:dyDescent="0.25">
      <c r="A33" s="114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100"/>
    </row>
    <row r="34" spans="1:21" s="108" customFormat="1" ht="15" hidden="1" customHeight="1" x14ac:dyDescent="0.25">
      <c r="A34" s="106" t="s">
        <v>262</v>
      </c>
      <c r="B34" s="54" t="s">
        <v>263</v>
      </c>
      <c r="C34" s="102">
        <f>SUM(C35:C35)</f>
        <v>0</v>
      </c>
      <c r="D34" s="102">
        <f>SUM(D35:D35)</f>
        <v>0</v>
      </c>
      <c r="E34" s="102">
        <f>SUM(E35:E35)</f>
        <v>0</v>
      </c>
      <c r="F34" s="102">
        <f t="shared" ref="F34:T34" si="10">SUM(F35:F35)</f>
        <v>0</v>
      </c>
      <c r="G34" s="102">
        <f t="shared" si="10"/>
        <v>0</v>
      </c>
      <c r="H34" s="102">
        <f t="shared" si="10"/>
        <v>0</v>
      </c>
      <c r="I34" s="102">
        <f t="shared" si="10"/>
        <v>0</v>
      </c>
      <c r="J34" s="102">
        <f t="shared" si="10"/>
        <v>0</v>
      </c>
      <c r="K34" s="102">
        <f t="shared" si="10"/>
        <v>0</v>
      </c>
      <c r="L34" s="102">
        <f t="shared" si="10"/>
        <v>0</v>
      </c>
      <c r="M34" s="102">
        <f t="shared" si="10"/>
        <v>0</v>
      </c>
      <c r="N34" s="102">
        <f t="shared" si="10"/>
        <v>0</v>
      </c>
      <c r="O34" s="102">
        <f t="shared" si="10"/>
        <v>0</v>
      </c>
      <c r="P34" s="102">
        <f t="shared" si="10"/>
        <v>0</v>
      </c>
      <c r="Q34" s="102">
        <f t="shared" si="10"/>
        <v>0</v>
      </c>
      <c r="R34" s="102">
        <f t="shared" si="10"/>
        <v>0</v>
      </c>
      <c r="S34" s="102">
        <f t="shared" si="10"/>
        <v>0</v>
      </c>
      <c r="T34" s="102">
        <f t="shared" si="10"/>
        <v>0</v>
      </c>
      <c r="U34" s="107"/>
    </row>
    <row r="35" spans="1:21" s="105" customFormat="1" ht="15" hidden="1" customHeight="1" x14ac:dyDescent="0.25">
      <c r="A35" s="103"/>
      <c r="B35" s="50"/>
      <c r="C35" s="113"/>
      <c r="D35" s="113"/>
      <c r="E35" s="113"/>
      <c r="F35" s="61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04"/>
    </row>
    <row r="36" spans="1:21" s="108" customFormat="1" ht="15" hidden="1" customHeight="1" x14ac:dyDescent="0.25">
      <c r="A36" s="106" t="s">
        <v>264</v>
      </c>
      <c r="B36" s="54" t="s">
        <v>265</v>
      </c>
      <c r="C36" s="102">
        <f t="shared" ref="C36:T36" si="11">SUM(C37:C37)</f>
        <v>0</v>
      </c>
      <c r="D36" s="102">
        <f t="shared" si="11"/>
        <v>0</v>
      </c>
      <c r="E36" s="102">
        <f t="shared" si="11"/>
        <v>0</v>
      </c>
      <c r="F36" s="102">
        <f t="shared" si="11"/>
        <v>0</v>
      </c>
      <c r="G36" s="102">
        <f t="shared" si="11"/>
        <v>0</v>
      </c>
      <c r="H36" s="102">
        <f t="shared" si="11"/>
        <v>0</v>
      </c>
      <c r="I36" s="102">
        <f t="shared" si="11"/>
        <v>0</v>
      </c>
      <c r="J36" s="102">
        <f t="shared" si="11"/>
        <v>0</v>
      </c>
      <c r="K36" s="102">
        <f t="shared" si="11"/>
        <v>0</v>
      </c>
      <c r="L36" s="102">
        <f t="shared" si="11"/>
        <v>0</v>
      </c>
      <c r="M36" s="102">
        <f t="shared" si="11"/>
        <v>0</v>
      </c>
      <c r="N36" s="102">
        <f t="shared" si="11"/>
        <v>0</v>
      </c>
      <c r="O36" s="102">
        <f t="shared" si="11"/>
        <v>0</v>
      </c>
      <c r="P36" s="102">
        <f t="shared" si="11"/>
        <v>0</v>
      </c>
      <c r="Q36" s="102">
        <f t="shared" si="11"/>
        <v>0</v>
      </c>
      <c r="R36" s="102">
        <f t="shared" si="11"/>
        <v>0</v>
      </c>
      <c r="S36" s="102">
        <f t="shared" si="11"/>
        <v>0</v>
      </c>
      <c r="T36" s="102">
        <f t="shared" si="11"/>
        <v>0</v>
      </c>
      <c r="U36" s="107"/>
    </row>
    <row r="37" spans="1:21" s="105" customFormat="1" ht="15" hidden="1" customHeight="1" x14ac:dyDescent="0.25">
      <c r="A37" s="103"/>
      <c r="B37" s="50"/>
      <c r="C37" s="61"/>
      <c r="D37" s="61"/>
      <c r="E37" s="61"/>
      <c r="F37" s="6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104"/>
    </row>
    <row r="38" spans="1:21" s="108" customFormat="1" ht="15" hidden="1" customHeight="1" x14ac:dyDescent="0.25">
      <c r="A38" s="115" t="s">
        <v>266</v>
      </c>
      <c r="B38" s="54" t="s">
        <v>267</v>
      </c>
      <c r="C38" s="54">
        <f>C39+C41</f>
        <v>0</v>
      </c>
      <c r="D38" s="54">
        <f>D39+D41</f>
        <v>0</v>
      </c>
      <c r="E38" s="54">
        <f>E39+E41</f>
        <v>0</v>
      </c>
      <c r="F38" s="54">
        <f>F39+F41</f>
        <v>0</v>
      </c>
      <c r="G38" s="54">
        <f t="shared" ref="G38:T38" si="12">G39+G41</f>
        <v>0</v>
      </c>
      <c r="H38" s="54">
        <f t="shared" si="12"/>
        <v>0</v>
      </c>
      <c r="I38" s="54">
        <f t="shared" si="12"/>
        <v>0</v>
      </c>
      <c r="J38" s="54">
        <f t="shared" si="12"/>
        <v>0</v>
      </c>
      <c r="K38" s="54">
        <f t="shared" si="12"/>
        <v>0</v>
      </c>
      <c r="L38" s="54">
        <f t="shared" si="12"/>
        <v>0</v>
      </c>
      <c r="M38" s="54">
        <f t="shared" si="12"/>
        <v>0</v>
      </c>
      <c r="N38" s="54">
        <f t="shared" si="12"/>
        <v>0</v>
      </c>
      <c r="O38" s="54">
        <f t="shared" si="12"/>
        <v>0</v>
      </c>
      <c r="P38" s="54">
        <f t="shared" si="12"/>
        <v>0</v>
      </c>
      <c r="Q38" s="54">
        <f t="shared" si="12"/>
        <v>0</v>
      </c>
      <c r="R38" s="54">
        <f t="shared" si="12"/>
        <v>0</v>
      </c>
      <c r="S38" s="54">
        <f t="shared" si="12"/>
        <v>0</v>
      </c>
      <c r="T38" s="54">
        <f t="shared" si="12"/>
        <v>0</v>
      </c>
      <c r="U38" s="107"/>
    </row>
    <row r="39" spans="1:21" s="108" customFormat="1" ht="15" hidden="1" customHeight="1" x14ac:dyDescent="0.25">
      <c r="A39" s="115" t="s">
        <v>268</v>
      </c>
      <c r="B39" s="54" t="s">
        <v>269</v>
      </c>
      <c r="C39" s="54">
        <f>SUM(C40)</f>
        <v>0</v>
      </c>
      <c r="D39" s="54">
        <f>SUM(D40)</f>
        <v>0</v>
      </c>
      <c r="E39" s="54">
        <f>SUM(E40)</f>
        <v>0</v>
      </c>
      <c r="F39" s="54">
        <f>SUM(F40)</f>
        <v>0</v>
      </c>
      <c r="G39" s="54">
        <f t="shared" ref="G39:T39" si="13">SUM(G40)</f>
        <v>0</v>
      </c>
      <c r="H39" s="54">
        <f t="shared" si="13"/>
        <v>0</v>
      </c>
      <c r="I39" s="54">
        <f t="shared" si="13"/>
        <v>0</v>
      </c>
      <c r="J39" s="54">
        <f t="shared" si="13"/>
        <v>0</v>
      </c>
      <c r="K39" s="54">
        <f t="shared" si="13"/>
        <v>0</v>
      </c>
      <c r="L39" s="54">
        <f t="shared" si="13"/>
        <v>0</v>
      </c>
      <c r="M39" s="54">
        <f t="shared" si="13"/>
        <v>0</v>
      </c>
      <c r="N39" s="54">
        <f t="shared" si="13"/>
        <v>0</v>
      </c>
      <c r="O39" s="54">
        <f t="shared" si="13"/>
        <v>0</v>
      </c>
      <c r="P39" s="54">
        <f t="shared" si="13"/>
        <v>0</v>
      </c>
      <c r="Q39" s="54">
        <f t="shared" si="13"/>
        <v>0</v>
      </c>
      <c r="R39" s="54">
        <f t="shared" si="13"/>
        <v>0</v>
      </c>
      <c r="S39" s="54">
        <f t="shared" si="13"/>
        <v>0</v>
      </c>
      <c r="T39" s="54">
        <f t="shared" si="13"/>
        <v>0</v>
      </c>
      <c r="U39" s="107"/>
    </row>
    <row r="40" spans="1:21" s="105" customFormat="1" ht="15" hidden="1" customHeight="1" x14ac:dyDescent="0.25">
      <c r="A40" s="103"/>
      <c r="B40" s="50"/>
      <c r="C40" s="50"/>
      <c r="D40" s="50"/>
      <c r="E40" s="50"/>
      <c r="F40" s="61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104"/>
    </row>
    <row r="41" spans="1:21" s="108" customFormat="1" ht="21" hidden="1" customHeight="1" x14ac:dyDescent="0.25">
      <c r="A41" s="115" t="s">
        <v>270</v>
      </c>
      <c r="B41" s="54" t="s">
        <v>271</v>
      </c>
      <c r="C41" s="54">
        <f>SUM(C42:C42)</f>
        <v>0</v>
      </c>
      <c r="D41" s="54">
        <f>SUM(D42:D42)</f>
        <v>0</v>
      </c>
      <c r="E41" s="54">
        <f>SUM(E42:E42)</f>
        <v>0</v>
      </c>
      <c r="F41" s="54">
        <f t="shared" ref="F41:T41" si="14">SUM(F42:F42)</f>
        <v>0</v>
      </c>
      <c r="G41" s="54">
        <f t="shared" si="14"/>
        <v>0</v>
      </c>
      <c r="H41" s="54">
        <f t="shared" si="14"/>
        <v>0</v>
      </c>
      <c r="I41" s="54">
        <f t="shared" si="14"/>
        <v>0</v>
      </c>
      <c r="J41" s="54">
        <f t="shared" si="14"/>
        <v>0</v>
      </c>
      <c r="K41" s="54">
        <f t="shared" si="14"/>
        <v>0</v>
      </c>
      <c r="L41" s="54">
        <f t="shared" si="14"/>
        <v>0</v>
      </c>
      <c r="M41" s="54">
        <f t="shared" si="14"/>
        <v>0</v>
      </c>
      <c r="N41" s="54">
        <f t="shared" si="14"/>
        <v>0</v>
      </c>
      <c r="O41" s="54">
        <f t="shared" si="14"/>
        <v>0</v>
      </c>
      <c r="P41" s="54">
        <f t="shared" si="14"/>
        <v>0</v>
      </c>
      <c r="Q41" s="54">
        <f t="shared" si="14"/>
        <v>0</v>
      </c>
      <c r="R41" s="54">
        <f t="shared" si="14"/>
        <v>0</v>
      </c>
      <c r="S41" s="54">
        <f t="shared" si="14"/>
        <v>0</v>
      </c>
      <c r="T41" s="54">
        <f t="shared" si="14"/>
        <v>0</v>
      </c>
      <c r="U41" s="107"/>
    </row>
    <row r="42" spans="1:21" s="105" customFormat="1" ht="15" hidden="1" customHeight="1" x14ac:dyDescent="0.25">
      <c r="A42" s="103"/>
      <c r="B42" s="50"/>
      <c r="C42" s="61"/>
      <c r="D42" s="61"/>
      <c r="E42" s="61"/>
      <c r="F42" s="61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104"/>
    </row>
    <row r="43" spans="1:21" s="89" customFormat="1" ht="15" hidden="1" customHeight="1" x14ac:dyDescent="0.25">
      <c r="A43" s="114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100"/>
    </row>
    <row r="44" spans="1:21" s="89" customFormat="1" ht="15" customHeight="1" x14ac:dyDescent="0.25">
      <c r="A44" s="114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100"/>
    </row>
    <row r="45" spans="1:21" s="108" customFormat="1" ht="15" customHeight="1" x14ac:dyDescent="0.25">
      <c r="A45" s="106" t="s">
        <v>145</v>
      </c>
      <c r="B45" s="54" t="s">
        <v>146</v>
      </c>
      <c r="C45" s="102">
        <f>C46+C48</f>
        <v>481984</v>
      </c>
      <c r="D45" s="102">
        <f t="shared" ref="D45:T45" si="15">D46+D48</f>
        <v>184250</v>
      </c>
      <c r="E45" s="102">
        <f t="shared" si="15"/>
        <v>666234</v>
      </c>
      <c r="F45" s="102">
        <f t="shared" si="15"/>
        <v>79045</v>
      </c>
      <c r="G45" s="102">
        <f t="shared" si="15"/>
        <v>24260</v>
      </c>
      <c r="H45" s="102">
        <f t="shared" si="15"/>
        <v>90</v>
      </c>
      <c r="I45" s="102">
        <f t="shared" si="15"/>
        <v>120254</v>
      </c>
      <c r="J45" s="102">
        <f t="shared" si="15"/>
        <v>15330</v>
      </c>
      <c r="K45" s="102">
        <f t="shared" si="15"/>
        <v>0</v>
      </c>
      <c r="L45" s="102">
        <f t="shared" si="15"/>
        <v>5</v>
      </c>
      <c r="M45" s="102">
        <f t="shared" si="15"/>
        <v>0</v>
      </c>
      <c r="N45" s="102">
        <f t="shared" si="15"/>
        <v>0</v>
      </c>
      <c r="O45" s="102">
        <f t="shared" si="15"/>
        <v>0</v>
      </c>
      <c r="P45" s="102">
        <f t="shared" si="15"/>
        <v>427250</v>
      </c>
      <c r="Q45" s="102">
        <f t="shared" si="15"/>
        <v>0</v>
      </c>
      <c r="R45" s="102">
        <f t="shared" si="15"/>
        <v>0</v>
      </c>
      <c r="S45" s="102">
        <f t="shared" si="15"/>
        <v>0</v>
      </c>
      <c r="T45" s="102">
        <f t="shared" si="15"/>
        <v>0</v>
      </c>
      <c r="U45" s="107"/>
    </row>
    <row r="46" spans="1:21" s="108" customFormat="1" ht="15" customHeight="1" x14ac:dyDescent="0.25">
      <c r="A46" s="106" t="s">
        <v>147</v>
      </c>
      <c r="B46" s="54" t="s">
        <v>148</v>
      </c>
      <c r="C46" s="102">
        <f>SUM(C47:C47)</f>
        <v>27280</v>
      </c>
      <c r="D46" s="102">
        <f t="shared" ref="D46:T46" si="16">SUM(D47:D47)</f>
        <v>0</v>
      </c>
      <c r="E46" s="102">
        <f t="shared" si="16"/>
        <v>27280</v>
      </c>
      <c r="F46" s="102">
        <f t="shared" si="16"/>
        <v>0</v>
      </c>
      <c r="G46" s="102">
        <f t="shared" si="16"/>
        <v>0</v>
      </c>
      <c r="H46" s="102">
        <f t="shared" si="16"/>
        <v>0</v>
      </c>
      <c r="I46" s="102">
        <f t="shared" si="16"/>
        <v>22880</v>
      </c>
      <c r="J46" s="102">
        <f t="shared" si="16"/>
        <v>4400</v>
      </c>
      <c r="K46" s="102">
        <f t="shared" si="16"/>
        <v>0</v>
      </c>
      <c r="L46" s="102">
        <f t="shared" si="16"/>
        <v>0</v>
      </c>
      <c r="M46" s="102">
        <f t="shared" si="16"/>
        <v>0</v>
      </c>
      <c r="N46" s="102">
        <f t="shared" si="16"/>
        <v>0</v>
      </c>
      <c r="O46" s="102">
        <f t="shared" si="16"/>
        <v>0</v>
      </c>
      <c r="P46" s="102">
        <f t="shared" si="16"/>
        <v>0</v>
      </c>
      <c r="Q46" s="102">
        <f t="shared" si="16"/>
        <v>0</v>
      </c>
      <c r="R46" s="102">
        <f t="shared" si="16"/>
        <v>0</v>
      </c>
      <c r="S46" s="102">
        <f t="shared" si="16"/>
        <v>0</v>
      </c>
      <c r="T46" s="102">
        <f t="shared" si="16"/>
        <v>0</v>
      </c>
      <c r="U46" s="107"/>
    </row>
    <row r="47" spans="1:21" s="105" customFormat="1" ht="15" customHeight="1" x14ac:dyDescent="0.25">
      <c r="A47" s="116" t="s">
        <v>147</v>
      </c>
      <c r="B47" s="50" t="s">
        <v>149</v>
      </c>
      <c r="C47" s="113">
        <v>27280</v>
      </c>
      <c r="D47" s="113"/>
      <c r="E47" s="50">
        <f>SUM(C47:D47)</f>
        <v>27280</v>
      </c>
      <c r="F47" s="113"/>
      <c r="G47" s="113"/>
      <c r="H47" s="113"/>
      <c r="I47" s="113">
        <v>22880</v>
      </c>
      <c r="J47" s="113">
        <v>4400</v>
      </c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04"/>
    </row>
    <row r="48" spans="1:21" s="89" customFormat="1" ht="15" customHeight="1" x14ac:dyDescent="0.25">
      <c r="A48" s="106" t="s">
        <v>150</v>
      </c>
      <c r="B48" s="54" t="s">
        <v>151</v>
      </c>
      <c r="C48" s="102">
        <f t="shared" ref="C48:T48" si="17">SUM(C49:C51)</f>
        <v>454704</v>
      </c>
      <c r="D48" s="102">
        <f t="shared" si="17"/>
        <v>184250</v>
      </c>
      <c r="E48" s="102">
        <f t="shared" si="17"/>
        <v>638954</v>
      </c>
      <c r="F48" s="102">
        <f t="shared" si="17"/>
        <v>79045</v>
      </c>
      <c r="G48" s="102">
        <f t="shared" si="17"/>
        <v>24260</v>
      </c>
      <c r="H48" s="102">
        <f t="shared" si="17"/>
        <v>90</v>
      </c>
      <c r="I48" s="102">
        <f t="shared" si="17"/>
        <v>97374</v>
      </c>
      <c r="J48" s="102">
        <f t="shared" si="17"/>
        <v>10930</v>
      </c>
      <c r="K48" s="102">
        <f t="shared" si="17"/>
        <v>0</v>
      </c>
      <c r="L48" s="102">
        <f t="shared" si="17"/>
        <v>5</v>
      </c>
      <c r="M48" s="102">
        <f t="shared" si="17"/>
        <v>0</v>
      </c>
      <c r="N48" s="102">
        <f t="shared" si="17"/>
        <v>0</v>
      </c>
      <c r="O48" s="102">
        <f t="shared" si="17"/>
        <v>0</v>
      </c>
      <c r="P48" s="102">
        <f t="shared" si="17"/>
        <v>427250</v>
      </c>
      <c r="Q48" s="102">
        <f t="shared" si="17"/>
        <v>0</v>
      </c>
      <c r="R48" s="102">
        <f t="shared" si="17"/>
        <v>0</v>
      </c>
      <c r="S48" s="102">
        <f t="shared" si="17"/>
        <v>0</v>
      </c>
      <c r="T48" s="102">
        <f t="shared" si="17"/>
        <v>0</v>
      </c>
      <c r="U48" s="100"/>
    </row>
    <row r="49" spans="1:23" s="89" customFormat="1" ht="15" customHeight="1" x14ac:dyDescent="0.25">
      <c r="A49" s="114" t="s">
        <v>150</v>
      </c>
      <c r="B49" s="61" t="s">
        <v>152</v>
      </c>
      <c r="C49" s="61">
        <v>1950</v>
      </c>
      <c r="D49" s="61"/>
      <c r="E49" s="61">
        <f>SUM(C49:D49)</f>
        <v>1950</v>
      </c>
      <c r="F49" s="61"/>
      <c r="G49" s="61"/>
      <c r="H49" s="61"/>
      <c r="I49" s="61">
        <v>1950</v>
      </c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100"/>
    </row>
    <row r="50" spans="1:23" s="89" customFormat="1" ht="15" customHeight="1" x14ac:dyDescent="0.25">
      <c r="A50" s="114" t="s">
        <v>150</v>
      </c>
      <c r="B50" s="61" t="s">
        <v>153</v>
      </c>
      <c r="C50" s="61">
        <v>443754</v>
      </c>
      <c r="D50" s="61">
        <v>184250</v>
      </c>
      <c r="E50" s="61">
        <f>SUM(C50:D50)</f>
        <v>628004</v>
      </c>
      <c r="F50" s="61">
        <v>79045</v>
      </c>
      <c r="G50" s="61">
        <v>24260</v>
      </c>
      <c r="H50" s="61">
        <v>90</v>
      </c>
      <c r="I50" s="61">
        <v>86424</v>
      </c>
      <c r="J50" s="61">
        <v>10930</v>
      </c>
      <c r="K50" s="61"/>
      <c r="L50" s="61">
        <v>5</v>
      </c>
      <c r="M50" s="61"/>
      <c r="N50" s="61"/>
      <c r="O50" s="61"/>
      <c r="P50" s="61">
        <v>427250</v>
      </c>
      <c r="Q50" s="61"/>
      <c r="R50" s="61"/>
      <c r="S50" s="61"/>
      <c r="T50" s="61"/>
      <c r="U50" s="100"/>
    </row>
    <row r="51" spans="1:23" s="89" customFormat="1" ht="15" customHeight="1" x14ac:dyDescent="0.25">
      <c r="A51" s="114" t="s">
        <v>150</v>
      </c>
      <c r="B51" s="61" t="s">
        <v>154</v>
      </c>
      <c r="C51" s="61">
        <v>9000</v>
      </c>
      <c r="D51" s="61"/>
      <c r="E51" s="61">
        <f>SUM(C51:D51)</f>
        <v>9000</v>
      </c>
      <c r="F51" s="61"/>
      <c r="G51" s="61"/>
      <c r="H51" s="61"/>
      <c r="I51" s="61">
        <v>9000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00"/>
    </row>
    <row r="52" spans="1:23" s="89" customFormat="1" ht="15" customHeight="1" x14ac:dyDescent="0.25">
      <c r="A52" s="114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100"/>
    </row>
    <row r="53" spans="1:23" s="108" customFormat="1" ht="15" customHeight="1" x14ac:dyDescent="0.25">
      <c r="A53" s="106" t="s">
        <v>155</v>
      </c>
      <c r="B53" s="54" t="s">
        <v>156</v>
      </c>
      <c r="C53" s="102">
        <f>C54+C56+C58+C63</f>
        <v>283145</v>
      </c>
      <c r="D53" s="102">
        <f t="shared" ref="D53:T53" si="18">D54+D56+D58+D63</f>
        <v>11150</v>
      </c>
      <c r="E53" s="102">
        <f t="shared" si="18"/>
        <v>294295</v>
      </c>
      <c r="F53" s="102">
        <f t="shared" si="18"/>
        <v>125560</v>
      </c>
      <c r="G53" s="102">
        <f t="shared" si="18"/>
        <v>36575</v>
      </c>
      <c r="H53" s="102">
        <f t="shared" si="18"/>
        <v>830</v>
      </c>
      <c r="I53" s="102">
        <f t="shared" si="18"/>
        <v>86705</v>
      </c>
      <c r="J53" s="102">
        <f t="shared" si="18"/>
        <v>27346</v>
      </c>
      <c r="K53" s="102">
        <f t="shared" si="18"/>
        <v>1500</v>
      </c>
      <c r="L53" s="102">
        <f t="shared" si="18"/>
        <v>0</v>
      </c>
      <c r="M53" s="102">
        <f t="shared" si="18"/>
        <v>900</v>
      </c>
      <c r="N53" s="102">
        <f t="shared" si="18"/>
        <v>0</v>
      </c>
      <c r="O53" s="102">
        <f t="shared" si="18"/>
        <v>0</v>
      </c>
      <c r="P53" s="102">
        <f t="shared" si="18"/>
        <v>12832</v>
      </c>
      <c r="Q53" s="102">
        <f t="shared" si="18"/>
        <v>0</v>
      </c>
      <c r="R53" s="102">
        <f t="shared" si="18"/>
        <v>0</v>
      </c>
      <c r="S53" s="102">
        <f t="shared" si="18"/>
        <v>1400</v>
      </c>
      <c r="T53" s="102">
        <f t="shared" si="18"/>
        <v>647</v>
      </c>
      <c r="U53" s="107"/>
    </row>
    <row r="54" spans="1:23" s="108" customFormat="1" ht="15" customHeight="1" x14ac:dyDescent="0.25">
      <c r="A54" s="106" t="s">
        <v>157</v>
      </c>
      <c r="B54" s="54" t="s">
        <v>158</v>
      </c>
      <c r="C54" s="102">
        <f t="shared" ref="C54:T54" si="19">SUM(C55:C55)</f>
        <v>8770</v>
      </c>
      <c r="D54" s="102">
        <f t="shared" si="19"/>
        <v>0</v>
      </c>
      <c r="E54" s="102">
        <f t="shared" si="19"/>
        <v>8770</v>
      </c>
      <c r="F54" s="102">
        <f t="shared" si="19"/>
        <v>0</v>
      </c>
      <c r="G54" s="102">
        <f t="shared" si="19"/>
        <v>0</v>
      </c>
      <c r="H54" s="102">
        <f t="shared" si="19"/>
        <v>570</v>
      </c>
      <c r="I54" s="102">
        <f t="shared" si="19"/>
        <v>3100</v>
      </c>
      <c r="J54" s="102">
        <f t="shared" si="19"/>
        <v>2800</v>
      </c>
      <c r="K54" s="102">
        <f t="shared" si="19"/>
        <v>0</v>
      </c>
      <c r="L54" s="102">
        <f t="shared" si="19"/>
        <v>0</v>
      </c>
      <c r="M54" s="102">
        <f t="shared" si="19"/>
        <v>900</v>
      </c>
      <c r="N54" s="102">
        <f t="shared" si="19"/>
        <v>0</v>
      </c>
      <c r="O54" s="102">
        <f t="shared" si="19"/>
        <v>0</v>
      </c>
      <c r="P54" s="102">
        <f t="shared" si="19"/>
        <v>0</v>
      </c>
      <c r="Q54" s="102">
        <f t="shared" si="19"/>
        <v>0</v>
      </c>
      <c r="R54" s="102">
        <f t="shared" si="19"/>
        <v>0</v>
      </c>
      <c r="S54" s="102">
        <f t="shared" si="19"/>
        <v>1400</v>
      </c>
      <c r="T54" s="102">
        <f t="shared" si="19"/>
        <v>0</v>
      </c>
      <c r="U54" s="107"/>
    </row>
    <row r="55" spans="1:23" s="89" customFormat="1" ht="15" customHeight="1" x14ac:dyDescent="0.25">
      <c r="A55" s="114" t="s">
        <v>157</v>
      </c>
      <c r="B55" s="61" t="s">
        <v>159</v>
      </c>
      <c r="C55" s="61">
        <v>8770</v>
      </c>
      <c r="D55" s="61"/>
      <c r="E55" s="61">
        <f>SUM(C55:D55)</f>
        <v>8770</v>
      </c>
      <c r="F55" s="61"/>
      <c r="G55" s="61"/>
      <c r="H55" s="61">
        <v>570</v>
      </c>
      <c r="I55" s="61">
        <v>3100</v>
      </c>
      <c r="J55" s="61">
        <v>2800</v>
      </c>
      <c r="K55" s="61"/>
      <c r="L55" s="61"/>
      <c r="M55" s="61">
        <v>900</v>
      </c>
      <c r="N55" s="61"/>
      <c r="O55" s="61"/>
      <c r="P55" s="61"/>
      <c r="Q55" s="61"/>
      <c r="R55" s="61"/>
      <c r="S55" s="61">
        <v>1400</v>
      </c>
      <c r="T55" s="61"/>
      <c r="U55" s="100"/>
    </row>
    <row r="56" spans="1:23" s="108" customFormat="1" ht="15" customHeight="1" x14ac:dyDescent="0.25">
      <c r="A56" s="106" t="s">
        <v>160</v>
      </c>
      <c r="B56" s="54" t="s">
        <v>161</v>
      </c>
      <c r="C56" s="102">
        <f t="shared" ref="C56:T56" si="20">SUM(C57:C57)</f>
        <v>50535</v>
      </c>
      <c r="D56" s="102">
        <f t="shared" si="20"/>
        <v>7750</v>
      </c>
      <c r="E56" s="102">
        <f t="shared" si="20"/>
        <v>58285</v>
      </c>
      <c r="F56" s="102">
        <f t="shared" si="20"/>
        <v>32650</v>
      </c>
      <c r="G56" s="102">
        <f t="shared" si="20"/>
        <v>8990</v>
      </c>
      <c r="H56" s="102">
        <f t="shared" si="20"/>
        <v>0</v>
      </c>
      <c r="I56" s="102">
        <f t="shared" si="20"/>
        <v>1025</v>
      </c>
      <c r="J56" s="102">
        <f t="shared" si="20"/>
        <v>3674</v>
      </c>
      <c r="K56" s="102">
        <f t="shared" si="20"/>
        <v>1500</v>
      </c>
      <c r="L56" s="102">
        <f t="shared" si="20"/>
        <v>0</v>
      </c>
      <c r="M56" s="102">
        <f t="shared" si="20"/>
        <v>0</v>
      </c>
      <c r="N56" s="102">
        <f t="shared" si="20"/>
        <v>0</v>
      </c>
      <c r="O56" s="102">
        <f t="shared" si="20"/>
        <v>0</v>
      </c>
      <c r="P56" s="102">
        <f t="shared" si="20"/>
        <v>9799</v>
      </c>
      <c r="Q56" s="102">
        <f t="shared" si="20"/>
        <v>0</v>
      </c>
      <c r="R56" s="102">
        <f t="shared" si="20"/>
        <v>0</v>
      </c>
      <c r="S56" s="102">
        <f t="shared" si="20"/>
        <v>0</v>
      </c>
      <c r="T56" s="102">
        <f t="shared" si="20"/>
        <v>647</v>
      </c>
      <c r="U56" s="107"/>
    </row>
    <row r="57" spans="1:23" s="89" customFormat="1" ht="15" customHeight="1" x14ac:dyDescent="0.25">
      <c r="A57" s="114" t="s">
        <v>162</v>
      </c>
      <c r="B57" s="61" t="s">
        <v>163</v>
      </c>
      <c r="C57" s="61">
        <v>50535</v>
      </c>
      <c r="D57" s="61">
        <v>7750</v>
      </c>
      <c r="E57" s="61">
        <f>SUM(C57:D57)</f>
        <v>58285</v>
      </c>
      <c r="F57" s="61">
        <v>32650</v>
      </c>
      <c r="G57" s="61">
        <v>8990</v>
      </c>
      <c r="H57" s="61"/>
      <c r="I57" s="61">
        <v>1025</v>
      </c>
      <c r="J57" s="61">
        <v>3674</v>
      </c>
      <c r="K57" s="61">
        <v>1500</v>
      </c>
      <c r="L57" s="61"/>
      <c r="M57" s="61"/>
      <c r="N57" s="61"/>
      <c r="O57" s="61"/>
      <c r="P57" s="61">
        <v>9799</v>
      </c>
      <c r="Q57" s="61"/>
      <c r="R57" s="61"/>
      <c r="S57" s="61"/>
      <c r="T57" s="61">
        <v>647</v>
      </c>
      <c r="U57" s="100"/>
    </row>
    <row r="58" spans="1:23" s="108" customFormat="1" ht="15" customHeight="1" x14ac:dyDescent="0.25">
      <c r="A58" s="106" t="s">
        <v>164</v>
      </c>
      <c r="B58" s="54" t="s">
        <v>165</v>
      </c>
      <c r="C58" s="102">
        <f t="shared" ref="C58:T58" si="21">SUM(C59:C62)</f>
        <v>218495</v>
      </c>
      <c r="D58" s="102">
        <f t="shared" si="21"/>
        <v>3400</v>
      </c>
      <c r="E58" s="102">
        <f t="shared" si="21"/>
        <v>221895</v>
      </c>
      <c r="F58" s="102">
        <f t="shared" si="21"/>
        <v>92910</v>
      </c>
      <c r="G58" s="102">
        <f t="shared" si="21"/>
        <v>27585</v>
      </c>
      <c r="H58" s="102">
        <f t="shared" si="21"/>
        <v>260</v>
      </c>
      <c r="I58" s="102">
        <f t="shared" si="21"/>
        <v>77235</v>
      </c>
      <c r="J58" s="102">
        <f t="shared" si="21"/>
        <v>20872</v>
      </c>
      <c r="K58" s="102">
        <f t="shared" si="21"/>
        <v>0</v>
      </c>
      <c r="L58" s="102">
        <f t="shared" si="21"/>
        <v>0</v>
      </c>
      <c r="M58" s="102">
        <f t="shared" si="21"/>
        <v>0</v>
      </c>
      <c r="N58" s="102">
        <f t="shared" si="21"/>
        <v>0</v>
      </c>
      <c r="O58" s="102">
        <f t="shared" si="21"/>
        <v>0</v>
      </c>
      <c r="P58" s="102">
        <f t="shared" si="21"/>
        <v>3033</v>
      </c>
      <c r="Q58" s="102">
        <f t="shared" si="21"/>
        <v>0</v>
      </c>
      <c r="R58" s="102">
        <f t="shared" si="21"/>
        <v>0</v>
      </c>
      <c r="S58" s="102">
        <f t="shared" si="21"/>
        <v>0</v>
      </c>
      <c r="T58" s="102">
        <f t="shared" si="21"/>
        <v>0</v>
      </c>
      <c r="U58" s="107"/>
    </row>
    <row r="59" spans="1:23" s="89" customFormat="1" ht="15" customHeight="1" x14ac:dyDescent="0.25">
      <c r="A59" s="114" t="s">
        <v>164</v>
      </c>
      <c r="B59" s="61" t="s">
        <v>166</v>
      </c>
      <c r="C59" s="61">
        <v>13160</v>
      </c>
      <c r="D59" s="61"/>
      <c r="E59" s="61">
        <f>SUM(C59:D59)</f>
        <v>13160</v>
      </c>
      <c r="F59" s="61"/>
      <c r="G59" s="61"/>
      <c r="H59" s="61"/>
      <c r="I59" s="61">
        <v>10910</v>
      </c>
      <c r="J59" s="61">
        <v>2250</v>
      </c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100"/>
    </row>
    <row r="60" spans="1:23" s="89" customFormat="1" ht="15" customHeight="1" x14ac:dyDescent="0.25">
      <c r="A60" s="114" t="s">
        <v>164</v>
      </c>
      <c r="B60" s="61" t="s">
        <v>167</v>
      </c>
      <c r="C60" s="61">
        <v>158195</v>
      </c>
      <c r="D60" s="61">
        <v>6700</v>
      </c>
      <c r="E60" s="61">
        <f>SUM(C60:D60)</f>
        <v>164895</v>
      </c>
      <c r="F60" s="61">
        <v>72710</v>
      </c>
      <c r="G60" s="61">
        <v>21815</v>
      </c>
      <c r="H60" s="61">
        <v>260</v>
      </c>
      <c r="I60" s="61">
        <v>52725</v>
      </c>
      <c r="J60" s="61">
        <v>14352</v>
      </c>
      <c r="K60" s="61"/>
      <c r="L60" s="61"/>
      <c r="M60" s="61"/>
      <c r="N60" s="61"/>
      <c r="O60" s="61"/>
      <c r="P60" s="61">
        <v>3033</v>
      </c>
      <c r="Q60" s="61"/>
      <c r="R60" s="61"/>
      <c r="S60" s="61"/>
      <c r="T60" s="61"/>
      <c r="U60" s="100"/>
      <c r="W60" s="100"/>
    </row>
    <row r="61" spans="1:23" s="89" customFormat="1" ht="15" customHeight="1" x14ac:dyDescent="0.25">
      <c r="A61" s="114" t="s">
        <v>164</v>
      </c>
      <c r="B61" s="61" t="s">
        <v>168</v>
      </c>
      <c r="C61" s="61">
        <v>24340</v>
      </c>
      <c r="D61" s="61"/>
      <c r="E61" s="61">
        <f>SUM(C61:D61)</f>
        <v>24340</v>
      </c>
      <c r="F61" s="61">
        <v>18200</v>
      </c>
      <c r="G61" s="61">
        <v>5420</v>
      </c>
      <c r="H61" s="61"/>
      <c r="I61" s="61"/>
      <c r="J61" s="61">
        <v>720</v>
      </c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100"/>
    </row>
    <row r="62" spans="1:23" s="89" customFormat="1" ht="15" customHeight="1" x14ac:dyDescent="0.25">
      <c r="A62" s="114" t="s">
        <v>160</v>
      </c>
      <c r="B62" s="61" t="s">
        <v>169</v>
      </c>
      <c r="C62" s="61">
        <v>22800</v>
      </c>
      <c r="D62" s="61">
        <v>-3300</v>
      </c>
      <c r="E62" s="61">
        <f>SUM(C62:D62)</f>
        <v>19500</v>
      </c>
      <c r="F62" s="61">
        <v>2000</v>
      </c>
      <c r="G62" s="61">
        <v>350</v>
      </c>
      <c r="H62" s="61"/>
      <c r="I62" s="61">
        <v>13600</v>
      </c>
      <c r="J62" s="61">
        <v>3550</v>
      </c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100"/>
    </row>
    <row r="63" spans="1:23" s="108" customFormat="1" ht="15" customHeight="1" x14ac:dyDescent="0.25">
      <c r="A63" s="106" t="s">
        <v>170</v>
      </c>
      <c r="B63" s="54" t="s">
        <v>171</v>
      </c>
      <c r="C63" s="102">
        <f t="shared" ref="C63:T63" si="22">SUM(C64:C64)</f>
        <v>5345</v>
      </c>
      <c r="D63" s="102">
        <f t="shared" si="22"/>
        <v>0</v>
      </c>
      <c r="E63" s="102">
        <f t="shared" si="22"/>
        <v>5345</v>
      </c>
      <c r="F63" s="102">
        <f t="shared" si="22"/>
        <v>0</v>
      </c>
      <c r="G63" s="102">
        <f t="shared" si="22"/>
        <v>0</v>
      </c>
      <c r="H63" s="102">
        <f t="shared" si="22"/>
        <v>0</v>
      </c>
      <c r="I63" s="102">
        <f t="shared" si="22"/>
        <v>5345</v>
      </c>
      <c r="J63" s="102">
        <f t="shared" si="22"/>
        <v>0</v>
      </c>
      <c r="K63" s="102">
        <f t="shared" si="22"/>
        <v>0</v>
      </c>
      <c r="L63" s="102">
        <f t="shared" si="22"/>
        <v>0</v>
      </c>
      <c r="M63" s="102">
        <f t="shared" si="22"/>
        <v>0</v>
      </c>
      <c r="N63" s="102">
        <f t="shared" si="22"/>
        <v>0</v>
      </c>
      <c r="O63" s="102">
        <f t="shared" si="22"/>
        <v>0</v>
      </c>
      <c r="P63" s="102">
        <f t="shared" si="22"/>
        <v>0</v>
      </c>
      <c r="Q63" s="102">
        <f t="shared" si="22"/>
        <v>0</v>
      </c>
      <c r="R63" s="102">
        <f t="shared" si="22"/>
        <v>0</v>
      </c>
      <c r="S63" s="102">
        <f t="shared" si="22"/>
        <v>0</v>
      </c>
      <c r="T63" s="102">
        <f t="shared" si="22"/>
        <v>0</v>
      </c>
      <c r="U63" s="107"/>
      <c r="W63" s="107"/>
    </row>
    <row r="64" spans="1:23" s="89" customFormat="1" ht="15" customHeight="1" x14ac:dyDescent="0.25">
      <c r="A64" s="114" t="s">
        <v>170</v>
      </c>
      <c r="B64" s="61" t="s">
        <v>172</v>
      </c>
      <c r="C64" s="61">
        <v>5345</v>
      </c>
      <c r="D64" s="61"/>
      <c r="E64" s="61">
        <f>SUM(C64:D64)</f>
        <v>5345</v>
      </c>
      <c r="F64" s="61"/>
      <c r="G64" s="61"/>
      <c r="H64" s="61"/>
      <c r="I64" s="61">
        <v>5345</v>
      </c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100"/>
    </row>
    <row r="65" spans="1:23" s="89" customFormat="1" ht="15" customHeight="1" x14ac:dyDescent="0.25">
      <c r="A65" s="114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100"/>
    </row>
    <row r="66" spans="1:23" s="89" customFormat="1" ht="15" customHeight="1" x14ac:dyDescent="0.25">
      <c r="A66" s="101" t="s">
        <v>173</v>
      </c>
      <c r="B66" s="65" t="s">
        <v>174</v>
      </c>
      <c r="C66" s="117">
        <f>SUM(C67:C71)</f>
        <v>2005055</v>
      </c>
      <c r="D66" s="117">
        <f t="shared" ref="D66:T66" si="23">SUM(D67:D71)</f>
        <v>107208.51000000001</v>
      </c>
      <c r="E66" s="117">
        <f>SUM(E67:E71)</f>
        <v>2112263.5099999998</v>
      </c>
      <c r="F66" s="117">
        <f t="shared" si="23"/>
        <v>1165130.68</v>
      </c>
      <c r="G66" s="117">
        <f t="shared" si="23"/>
        <v>336671.83</v>
      </c>
      <c r="H66" s="117">
        <f t="shared" si="23"/>
        <v>50</v>
      </c>
      <c r="I66" s="117">
        <f t="shared" si="23"/>
        <v>224856</v>
      </c>
      <c r="J66" s="117">
        <f t="shared" si="23"/>
        <v>199918</v>
      </c>
      <c r="K66" s="117">
        <f t="shared" si="23"/>
        <v>180</v>
      </c>
      <c r="L66" s="117">
        <f t="shared" si="23"/>
        <v>30</v>
      </c>
      <c r="M66" s="117">
        <f t="shared" si="23"/>
        <v>36000</v>
      </c>
      <c r="N66" s="117">
        <f t="shared" si="23"/>
        <v>0</v>
      </c>
      <c r="O66" s="117">
        <f t="shared" si="23"/>
        <v>0</v>
      </c>
      <c r="P66" s="117">
        <f t="shared" si="23"/>
        <v>33022</v>
      </c>
      <c r="Q66" s="117">
        <f t="shared" si="23"/>
        <v>4100</v>
      </c>
      <c r="R66" s="117">
        <f t="shared" si="23"/>
        <v>0</v>
      </c>
      <c r="S66" s="117">
        <f t="shared" si="23"/>
        <v>2300</v>
      </c>
      <c r="T66" s="117">
        <f t="shared" si="23"/>
        <v>110005</v>
      </c>
      <c r="U66" s="100"/>
    </row>
    <row r="67" spans="1:23" s="89" customFormat="1" ht="15" customHeight="1" x14ac:dyDescent="0.25">
      <c r="A67" s="118"/>
      <c r="B67" s="48" t="s">
        <v>175</v>
      </c>
      <c r="C67" s="117">
        <f t="shared" ref="C67:T67" si="24">C74+C96+C142+C145+C135</f>
        <v>1360613</v>
      </c>
      <c r="D67" s="117">
        <f t="shared" si="24"/>
        <v>47237.51</v>
      </c>
      <c r="E67" s="117">
        <f t="shared" si="24"/>
        <v>1407850.51</v>
      </c>
      <c r="F67" s="117">
        <f t="shared" si="24"/>
        <v>644597.67999999993</v>
      </c>
      <c r="G67" s="117">
        <f t="shared" si="24"/>
        <v>210938.83000000002</v>
      </c>
      <c r="H67" s="117">
        <f t="shared" si="24"/>
        <v>50</v>
      </c>
      <c r="I67" s="117">
        <f t="shared" si="24"/>
        <v>222526</v>
      </c>
      <c r="J67" s="117">
        <f t="shared" si="24"/>
        <v>150518</v>
      </c>
      <c r="K67" s="117">
        <f t="shared" si="24"/>
        <v>180</v>
      </c>
      <c r="L67" s="117">
        <f t="shared" si="24"/>
        <v>30</v>
      </c>
      <c r="M67" s="117">
        <f t="shared" si="24"/>
        <v>36000</v>
      </c>
      <c r="N67" s="117">
        <f t="shared" si="24"/>
        <v>0</v>
      </c>
      <c r="O67" s="117">
        <f t="shared" si="24"/>
        <v>0</v>
      </c>
      <c r="P67" s="117">
        <f t="shared" si="24"/>
        <v>26610</v>
      </c>
      <c r="Q67" s="117">
        <f t="shared" si="24"/>
        <v>4100</v>
      </c>
      <c r="R67" s="117">
        <f t="shared" si="24"/>
        <v>0</v>
      </c>
      <c r="S67" s="117">
        <f t="shared" si="24"/>
        <v>2300</v>
      </c>
      <c r="T67" s="117">
        <f t="shared" si="24"/>
        <v>110000</v>
      </c>
      <c r="U67" s="100"/>
    </row>
    <row r="68" spans="1:23" s="108" customFormat="1" ht="15" customHeight="1" x14ac:dyDescent="0.25">
      <c r="A68" s="115"/>
      <c r="B68" s="54" t="s">
        <v>176</v>
      </c>
      <c r="C68" s="54">
        <f>C97</f>
        <v>36871</v>
      </c>
      <c r="D68" s="54">
        <f t="shared" ref="D68:T70" si="25">D97</f>
        <v>2976</v>
      </c>
      <c r="E68" s="54">
        <f t="shared" si="25"/>
        <v>39847</v>
      </c>
      <c r="F68" s="54">
        <f t="shared" si="25"/>
        <v>31797</v>
      </c>
      <c r="G68" s="54">
        <f t="shared" si="25"/>
        <v>7501</v>
      </c>
      <c r="H68" s="54">
        <f t="shared" si="25"/>
        <v>0</v>
      </c>
      <c r="I68" s="54">
        <f t="shared" si="25"/>
        <v>0</v>
      </c>
      <c r="J68" s="54">
        <f t="shared" si="25"/>
        <v>549</v>
      </c>
      <c r="K68" s="54">
        <f t="shared" si="25"/>
        <v>0</v>
      </c>
      <c r="L68" s="54">
        <f t="shared" si="25"/>
        <v>0</v>
      </c>
      <c r="M68" s="54">
        <f t="shared" si="25"/>
        <v>0</v>
      </c>
      <c r="N68" s="54">
        <f t="shared" si="25"/>
        <v>0</v>
      </c>
      <c r="O68" s="54">
        <f t="shared" si="25"/>
        <v>0</v>
      </c>
      <c r="P68" s="54">
        <f t="shared" si="25"/>
        <v>0</v>
      </c>
      <c r="Q68" s="54">
        <f t="shared" si="25"/>
        <v>0</v>
      </c>
      <c r="R68" s="54">
        <f t="shared" si="25"/>
        <v>0</v>
      </c>
      <c r="S68" s="54">
        <f t="shared" si="25"/>
        <v>0</v>
      </c>
      <c r="T68" s="54">
        <f t="shared" si="25"/>
        <v>0</v>
      </c>
      <c r="U68" s="107"/>
    </row>
    <row r="69" spans="1:23" s="108" customFormat="1" ht="15" customHeight="1" x14ac:dyDescent="0.25">
      <c r="A69" s="115"/>
      <c r="B69" s="54" t="s">
        <v>177</v>
      </c>
      <c r="C69" s="54">
        <f>C98</f>
        <v>43450</v>
      </c>
      <c r="D69" s="54">
        <f t="shared" si="25"/>
        <v>0</v>
      </c>
      <c r="E69" s="54">
        <f t="shared" si="25"/>
        <v>43450</v>
      </c>
      <c r="F69" s="54">
        <f t="shared" si="25"/>
        <v>0</v>
      </c>
      <c r="G69" s="54">
        <f t="shared" si="25"/>
        <v>0</v>
      </c>
      <c r="H69" s="54">
        <f t="shared" si="25"/>
        <v>0</v>
      </c>
      <c r="I69" s="54">
        <f t="shared" si="25"/>
        <v>0</v>
      </c>
      <c r="J69" s="54">
        <f t="shared" si="25"/>
        <v>43450</v>
      </c>
      <c r="K69" s="54">
        <f t="shared" si="25"/>
        <v>0</v>
      </c>
      <c r="L69" s="54">
        <f t="shared" si="25"/>
        <v>0</v>
      </c>
      <c r="M69" s="54">
        <f t="shared" si="25"/>
        <v>0</v>
      </c>
      <c r="N69" s="54">
        <f t="shared" si="25"/>
        <v>0</v>
      </c>
      <c r="O69" s="54">
        <f t="shared" si="25"/>
        <v>0</v>
      </c>
      <c r="P69" s="54">
        <f t="shared" si="25"/>
        <v>0</v>
      </c>
      <c r="Q69" s="54">
        <f t="shared" si="25"/>
        <v>0</v>
      </c>
      <c r="R69" s="54">
        <f t="shared" si="25"/>
        <v>0</v>
      </c>
      <c r="S69" s="54">
        <f t="shared" si="25"/>
        <v>0</v>
      </c>
      <c r="T69" s="54">
        <f t="shared" si="25"/>
        <v>0</v>
      </c>
      <c r="U69" s="107"/>
    </row>
    <row r="70" spans="1:23" s="108" customFormat="1" ht="15" customHeight="1" x14ac:dyDescent="0.25">
      <c r="A70" s="115"/>
      <c r="B70" s="54" t="s">
        <v>77</v>
      </c>
      <c r="C70" s="54">
        <f>C99</f>
        <v>26100</v>
      </c>
      <c r="D70" s="54">
        <f t="shared" si="25"/>
        <v>0</v>
      </c>
      <c r="E70" s="54">
        <f t="shared" si="25"/>
        <v>26100</v>
      </c>
      <c r="F70" s="54">
        <f t="shared" si="25"/>
        <v>19162</v>
      </c>
      <c r="G70" s="54">
        <f t="shared" si="25"/>
        <v>4608</v>
      </c>
      <c r="H70" s="54">
        <f t="shared" si="25"/>
        <v>0</v>
      </c>
      <c r="I70" s="54">
        <f t="shared" si="25"/>
        <v>2330</v>
      </c>
      <c r="J70" s="54">
        <f t="shared" si="25"/>
        <v>0</v>
      </c>
      <c r="K70" s="54">
        <f t="shared" si="25"/>
        <v>0</v>
      </c>
      <c r="L70" s="54">
        <f t="shared" si="25"/>
        <v>0</v>
      </c>
      <c r="M70" s="54">
        <f t="shared" si="25"/>
        <v>0</v>
      </c>
      <c r="N70" s="54">
        <f t="shared" si="25"/>
        <v>0</v>
      </c>
      <c r="O70" s="54">
        <f t="shared" si="25"/>
        <v>0</v>
      </c>
      <c r="P70" s="54">
        <f t="shared" si="25"/>
        <v>0</v>
      </c>
      <c r="Q70" s="54">
        <f t="shared" si="25"/>
        <v>0</v>
      </c>
      <c r="R70" s="54">
        <f t="shared" si="25"/>
        <v>0</v>
      </c>
      <c r="S70" s="54">
        <f t="shared" si="25"/>
        <v>0</v>
      </c>
      <c r="T70" s="54">
        <f t="shared" si="25"/>
        <v>0</v>
      </c>
      <c r="U70" s="107"/>
    </row>
    <row r="71" spans="1:23" s="89" customFormat="1" ht="15" customHeight="1" x14ac:dyDescent="0.25">
      <c r="A71" s="118"/>
      <c r="B71" s="48" t="s">
        <v>178</v>
      </c>
      <c r="C71" s="117">
        <f t="shared" ref="C71:T71" si="26">C75+C100+C136</f>
        <v>538021</v>
      </c>
      <c r="D71" s="117">
        <f t="shared" si="26"/>
        <v>56995</v>
      </c>
      <c r="E71" s="117">
        <f t="shared" si="26"/>
        <v>595016</v>
      </c>
      <c r="F71" s="117">
        <f t="shared" si="26"/>
        <v>469574</v>
      </c>
      <c r="G71" s="117">
        <f t="shared" si="26"/>
        <v>113624</v>
      </c>
      <c r="H71" s="117">
        <f t="shared" si="26"/>
        <v>0</v>
      </c>
      <c r="I71" s="117">
        <f t="shared" si="26"/>
        <v>0</v>
      </c>
      <c r="J71" s="117">
        <f t="shared" si="26"/>
        <v>5401</v>
      </c>
      <c r="K71" s="117">
        <f t="shared" si="26"/>
        <v>0</v>
      </c>
      <c r="L71" s="117">
        <f t="shared" si="26"/>
        <v>0</v>
      </c>
      <c r="M71" s="117">
        <f t="shared" si="26"/>
        <v>0</v>
      </c>
      <c r="N71" s="117">
        <f t="shared" si="26"/>
        <v>0</v>
      </c>
      <c r="O71" s="117">
        <f t="shared" si="26"/>
        <v>0</v>
      </c>
      <c r="P71" s="117">
        <f t="shared" si="26"/>
        <v>6412</v>
      </c>
      <c r="Q71" s="117">
        <f t="shared" si="26"/>
        <v>0</v>
      </c>
      <c r="R71" s="117">
        <f t="shared" si="26"/>
        <v>0</v>
      </c>
      <c r="S71" s="117">
        <f t="shared" si="26"/>
        <v>0</v>
      </c>
      <c r="T71" s="117">
        <f t="shared" si="26"/>
        <v>5</v>
      </c>
      <c r="U71" s="100"/>
    </row>
    <row r="72" spans="1:23" s="89" customFormat="1" ht="15" customHeight="1" x14ac:dyDescent="0.25">
      <c r="A72" s="118"/>
      <c r="B72" s="48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100"/>
    </row>
    <row r="73" spans="1:23" s="89" customFormat="1" ht="15" customHeight="1" x14ac:dyDescent="0.25">
      <c r="A73" s="101" t="s">
        <v>179</v>
      </c>
      <c r="B73" s="48" t="s">
        <v>272</v>
      </c>
      <c r="C73" s="117">
        <f>C74+C75</f>
        <v>665476</v>
      </c>
      <c r="D73" s="117">
        <f t="shared" ref="D73:T73" si="27">D74+D75</f>
        <v>19949</v>
      </c>
      <c r="E73" s="117">
        <f t="shared" si="27"/>
        <v>685425</v>
      </c>
      <c r="F73" s="117">
        <f t="shared" si="27"/>
        <v>412727.18</v>
      </c>
      <c r="G73" s="117">
        <f t="shared" si="27"/>
        <v>129888.82</v>
      </c>
      <c r="H73" s="117">
        <f t="shared" si="27"/>
        <v>0</v>
      </c>
      <c r="I73" s="117">
        <f t="shared" si="27"/>
        <v>78820</v>
      </c>
      <c r="J73" s="117">
        <f t="shared" si="27"/>
        <v>59159</v>
      </c>
      <c r="K73" s="117">
        <f t="shared" si="27"/>
        <v>0</v>
      </c>
      <c r="L73" s="117">
        <f t="shared" si="27"/>
        <v>30</v>
      </c>
      <c r="M73" s="117">
        <f t="shared" si="27"/>
        <v>0</v>
      </c>
      <c r="N73" s="117">
        <f t="shared" si="27"/>
        <v>0</v>
      </c>
      <c r="O73" s="117">
        <f t="shared" si="27"/>
        <v>0</v>
      </c>
      <c r="P73" s="117">
        <f t="shared" si="27"/>
        <v>4800</v>
      </c>
      <c r="Q73" s="117">
        <f t="shared" si="27"/>
        <v>0</v>
      </c>
      <c r="R73" s="117">
        <f t="shared" si="27"/>
        <v>0</v>
      </c>
      <c r="S73" s="117">
        <f t="shared" si="27"/>
        <v>0</v>
      </c>
      <c r="T73" s="117">
        <f t="shared" si="27"/>
        <v>0</v>
      </c>
      <c r="U73" s="100"/>
    </row>
    <row r="74" spans="1:23" s="108" customFormat="1" ht="15" customHeight="1" x14ac:dyDescent="0.25">
      <c r="A74" s="119"/>
      <c r="B74" s="54" t="s">
        <v>175</v>
      </c>
      <c r="C74" s="102">
        <f t="shared" ref="C74:T74" si="28">SUM(C78:C81,C85:C88)</f>
        <v>647040</v>
      </c>
      <c r="D74" s="102">
        <f t="shared" si="28"/>
        <v>17050</v>
      </c>
      <c r="E74" s="102">
        <f t="shared" si="28"/>
        <v>664090</v>
      </c>
      <c r="F74" s="102">
        <f t="shared" si="28"/>
        <v>396442.18</v>
      </c>
      <c r="G74" s="102">
        <f t="shared" si="28"/>
        <v>125658.82</v>
      </c>
      <c r="H74" s="102">
        <f t="shared" si="28"/>
        <v>0</v>
      </c>
      <c r="I74" s="102">
        <f t="shared" si="28"/>
        <v>78820</v>
      </c>
      <c r="J74" s="102">
        <f t="shared" si="28"/>
        <v>58339</v>
      </c>
      <c r="K74" s="102">
        <f t="shared" si="28"/>
        <v>0</v>
      </c>
      <c r="L74" s="102">
        <f t="shared" si="28"/>
        <v>30</v>
      </c>
      <c r="M74" s="102">
        <f t="shared" si="28"/>
        <v>0</v>
      </c>
      <c r="N74" s="102">
        <f t="shared" si="28"/>
        <v>0</v>
      </c>
      <c r="O74" s="102">
        <f t="shared" si="28"/>
        <v>0</v>
      </c>
      <c r="P74" s="102">
        <f t="shared" si="28"/>
        <v>4800</v>
      </c>
      <c r="Q74" s="102">
        <f t="shared" si="28"/>
        <v>0</v>
      </c>
      <c r="R74" s="102">
        <f t="shared" si="28"/>
        <v>0</v>
      </c>
      <c r="S74" s="102">
        <f t="shared" si="28"/>
        <v>0</v>
      </c>
      <c r="T74" s="102">
        <f t="shared" si="28"/>
        <v>0</v>
      </c>
      <c r="U74" s="107"/>
    </row>
    <row r="75" spans="1:23" s="108" customFormat="1" ht="15" customHeight="1" x14ac:dyDescent="0.25">
      <c r="A75" s="119"/>
      <c r="B75" s="54" t="s">
        <v>181</v>
      </c>
      <c r="C75" s="102">
        <f>C82+C92</f>
        <v>18436</v>
      </c>
      <c r="D75" s="102">
        <f t="shared" ref="D75:T75" si="29">D82+D92</f>
        <v>2899</v>
      </c>
      <c r="E75" s="102">
        <f t="shared" si="29"/>
        <v>21335</v>
      </c>
      <c r="F75" s="102">
        <f t="shared" si="29"/>
        <v>16285</v>
      </c>
      <c r="G75" s="102">
        <f t="shared" si="29"/>
        <v>4230</v>
      </c>
      <c r="H75" s="102">
        <f t="shared" si="29"/>
        <v>0</v>
      </c>
      <c r="I75" s="102">
        <f t="shared" si="29"/>
        <v>0</v>
      </c>
      <c r="J75" s="102">
        <f t="shared" si="29"/>
        <v>820</v>
      </c>
      <c r="K75" s="102">
        <f t="shared" si="29"/>
        <v>0</v>
      </c>
      <c r="L75" s="102">
        <f t="shared" si="29"/>
        <v>0</v>
      </c>
      <c r="M75" s="102">
        <f t="shared" si="29"/>
        <v>0</v>
      </c>
      <c r="N75" s="102">
        <f t="shared" si="29"/>
        <v>0</v>
      </c>
      <c r="O75" s="102">
        <f t="shared" si="29"/>
        <v>0</v>
      </c>
      <c r="P75" s="102">
        <f t="shared" si="29"/>
        <v>0</v>
      </c>
      <c r="Q75" s="102">
        <f t="shared" si="29"/>
        <v>0</v>
      </c>
      <c r="R75" s="102">
        <f t="shared" si="29"/>
        <v>0</v>
      </c>
      <c r="S75" s="102">
        <f t="shared" si="29"/>
        <v>0</v>
      </c>
      <c r="T75" s="102">
        <f t="shared" si="29"/>
        <v>0</v>
      </c>
      <c r="U75" s="107"/>
    </row>
    <row r="76" spans="1:23" s="89" customFormat="1" ht="15" customHeight="1" x14ac:dyDescent="0.25">
      <c r="A76" s="120"/>
      <c r="B76" s="6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00"/>
    </row>
    <row r="77" spans="1:23" s="89" customFormat="1" ht="15" customHeight="1" x14ac:dyDescent="0.25">
      <c r="A77" s="118" t="s">
        <v>179</v>
      </c>
      <c r="B77" s="48" t="s">
        <v>273</v>
      </c>
      <c r="C77" s="117">
        <f t="shared" ref="C77:T77" si="30">SUM(C78:C82)</f>
        <v>665476</v>
      </c>
      <c r="D77" s="117">
        <f t="shared" si="30"/>
        <v>19949</v>
      </c>
      <c r="E77" s="117">
        <f t="shared" si="30"/>
        <v>685425</v>
      </c>
      <c r="F77" s="117">
        <f t="shared" si="30"/>
        <v>412727.18</v>
      </c>
      <c r="G77" s="117">
        <f t="shared" si="30"/>
        <v>129888.82</v>
      </c>
      <c r="H77" s="117">
        <f t="shared" si="30"/>
        <v>0</v>
      </c>
      <c r="I77" s="117">
        <f t="shared" si="30"/>
        <v>78820</v>
      </c>
      <c r="J77" s="117">
        <f t="shared" si="30"/>
        <v>59159</v>
      </c>
      <c r="K77" s="117">
        <f t="shared" si="30"/>
        <v>0</v>
      </c>
      <c r="L77" s="117">
        <f t="shared" si="30"/>
        <v>30</v>
      </c>
      <c r="M77" s="117">
        <f t="shared" si="30"/>
        <v>0</v>
      </c>
      <c r="N77" s="117">
        <f t="shared" si="30"/>
        <v>0</v>
      </c>
      <c r="O77" s="117">
        <f t="shared" si="30"/>
        <v>0</v>
      </c>
      <c r="P77" s="117">
        <f t="shared" si="30"/>
        <v>4800</v>
      </c>
      <c r="Q77" s="117">
        <f t="shared" si="30"/>
        <v>0</v>
      </c>
      <c r="R77" s="117">
        <f t="shared" si="30"/>
        <v>0</v>
      </c>
      <c r="S77" s="117">
        <f t="shared" si="30"/>
        <v>0</v>
      </c>
      <c r="T77" s="117">
        <f t="shared" si="30"/>
        <v>0</v>
      </c>
      <c r="U77" s="100"/>
    </row>
    <row r="78" spans="1:23" s="89" customFormat="1" ht="15" customHeight="1" x14ac:dyDescent="0.25">
      <c r="A78" s="103" t="s">
        <v>179</v>
      </c>
      <c r="B78" s="61" t="s">
        <v>183</v>
      </c>
      <c r="C78" s="61">
        <v>386930</v>
      </c>
      <c r="D78" s="61">
        <v>14950</v>
      </c>
      <c r="E78" s="61">
        <f>SUM(C78:D78)</f>
        <v>401880</v>
      </c>
      <c r="F78" s="61">
        <v>195523</v>
      </c>
      <c r="G78" s="61">
        <v>64368</v>
      </c>
      <c r="H78" s="61"/>
      <c r="I78" s="61">
        <v>78820</v>
      </c>
      <c r="J78" s="61">
        <v>58339</v>
      </c>
      <c r="K78" s="61"/>
      <c r="L78" s="61">
        <v>30</v>
      </c>
      <c r="M78" s="61"/>
      <c r="N78" s="61"/>
      <c r="O78" s="61"/>
      <c r="P78" s="61">
        <v>4800</v>
      </c>
      <c r="Q78" s="61"/>
      <c r="R78" s="61"/>
      <c r="S78" s="61"/>
      <c r="T78" s="61"/>
      <c r="U78" s="100"/>
      <c r="W78" s="100"/>
    </row>
    <row r="79" spans="1:23" s="89" customFormat="1" ht="15" customHeight="1" x14ac:dyDescent="0.25">
      <c r="A79" s="103" t="s">
        <v>179</v>
      </c>
      <c r="B79" s="61" t="s">
        <v>185</v>
      </c>
      <c r="C79" s="61">
        <v>5460</v>
      </c>
      <c r="D79" s="61"/>
      <c r="E79" s="61">
        <f>SUM(C79:D79)</f>
        <v>5460</v>
      </c>
      <c r="F79" s="61">
        <v>4110</v>
      </c>
      <c r="G79" s="61">
        <v>1350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00"/>
    </row>
    <row r="80" spans="1:23" s="89" customFormat="1" ht="15" customHeight="1" x14ac:dyDescent="0.25">
      <c r="A80" s="103" t="s">
        <v>179</v>
      </c>
      <c r="B80" s="61" t="s">
        <v>186</v>
      </c>
      <c r="C80" s="61">
        <v>254650</v>
      </c>
      <c r="D80" s="61">
        <v>2100</v>
      </c>
      <c r="E80" s="61">
        <f>SUM(C80:D80)</f>
        <v>256750</v>
      </c>
      <c r="F80" s="61">
        <v>196809.18</v>
      </c>
      <c r="G80" s="61">
        <v>59940.82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00"/>
    </row>
    <row r="81" spans="1:21" s="89" customFormat="1" ht="15" customHeight="1" x14ac:dyDescent="0.25">
      <c r="A81" s="103" t="s">
        <v>179</v>
      </c>
      <c r="B81" s="61" t="s">
        <v>187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100"/>
    </row>
    <row r="82" spans="1:21" s="89" customFormat="1" ht="15" customHeight="1" x14ac:dyDescent="0.25">
      <c r="A82" s="103" t="s">
        <v>179</v>
      </c>
      <c r="B82" s="61" t="s">
        <v>188</v>
      </c>
      <c r="C82" s="61">
        <v>18436</v>
      </c>
      <c r="D82" s="61">
        <v>2899</v>
      </c>
      <c r="E82" s="61">
        <f>SUM(C82:D82)</f>
        <v>21335</v>
      </c>
      <c r="F82" s="61">
        <v>16285</v>
      </c>
      <c r="G82" s="61">
        <v>4230</v>
      </c>
      <c r="H82" s="61"/>
      <c r="I82" s="61"/>
      <c r="J82" s="61">
        <v>820</v>
      </c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100"/>
    </row>
    <row r="83" spans="1:21" s="89" customFormat="1" ht="15" hidden="1" customHeight="1" x14ac:dyDescent="0.25">
      <c r="A83" s="118"/>
      <c r="B83" s="48" t="s">
        <v>274</v>
      </c>
      <c r="C83" s="117">
        <f>SUM(C84:C92)</f>
        <v>0</v>
      </c>
      <c r="D83" s="117">
        <f t="shared" ref="D83:T83" si="31">SUM(D84:D92)</f>
        <v>0</v>
      </c>
      <c r="E83" s="117">
        <f t="shared" si="31"/>
        <v>0</v>
      </c>
      <c r="F83" s="117">
        <f t="shared" si="31"/>
        <v>0</v>
      </c>
      <c r="G83" s="117">
        <f t="shared" si="31"/>
        <v>0</v>
      </c>
      <c r="H83" s="117">
        <f t="shared" si="31"/>
        <v>0</v>
      </c>
      <c r="I83" s="117">
        <f t="shared" si="31"/>
        <v>0</v>
      </c>
      <c r="J83" s="117">
        <f t="shared" si="31"/>
        <v>0</v>
      </c>
      <c r="K83" s="117">
        <f t="shared" si="31"/>
        <v>0</v>
      </c>
      <c r="L83" s="117">
        <f t="shared" si="31"/>
        <v>0</v>
      </c>
      <c r="M83" s="117">
        <f t="shared" si="31"/>
        <v>0</v>
      </c>
      <c r="N83" s="117">
        <f t="shared" si="31"/>
        <v>0</v>
      </c>
      <c r="O83" s="117">
        <f t="shared" si="31"/>
        <v>0</v>
      </c>
      <c r="P83" s="117">
        <f t="shared" si="31"/>
        <v>0</v>
      </c>
      <c r="Q83" s="117">
        <f t="shared" si="31"/>
        <v>0</v>
      </c>
      <c r="R83" s="117">
        <f t="shared" si="31"/>
        <v>0</v>
      </c>
      <c r="S83" s="117">
        <f t="shared" si="31"/>
        <v>0</v>
      </c>
      <c r="T83" s="117">
        <f t="shared" si="31"/>
        <v>0</v>
      </c>
      <c r="U83" s="100"/>
    </row>
    <row r="84" spans="1:21" s="89" customFormat="1" ht="15" hidden="1" customHeight="1" x14ac:dyDescent="0.25">
      <c r="A84" s="103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100"/>
    </row>
    <row r="85" spans="1:21" s="89" customFormat="1" ht="15" hidden="1" customHeight="1" x14ac:dyDescent="0.25">
      <c r="A85" s="103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100"/>
    </row>
    <row r="86" spans="1:21" s="89" customFormat="1" ht="15" hidden="1" customHeight="1" x14ac:dyDescent="0.25">
      <c r="A86" s="103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100"/>
    </row>
    <row r="87" spans="1:21" s="89" customFormat="1" ht="15" hidden="1" customHeight="1" x14ac:dyDescent="0.25">
      <c r="A87" s="103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100"/>
    </row>
    <row r="88" spans="1:21" s="89" customFormat="1" ht="15" hidden="1" customHeight="1" x14ac:dyDescent="0.25">
      <c r="A88" s="103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100"/>
    </row>
    <row r="89" spans="1:21" s="89" customFormat="1" ht="15" hidden="1" customHeight="1" x14ac:dyDescent="0.25">
      <c r="A89" s="103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100"/>
    </row>
    <row r="90" spans="1:21" s="89" customFormat="1" ht="15" hidden="1" customHeight="1" x14ac:dyDescent="0.25">
      <c r="A90" s="103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100"/>
    </row>
    <row r="91" spans="1:21" s="89" customFormat="1" ht="15" hidden="1" customHeight="1" x14ac:dyDescent="0.25">
      <c r="A91" s="114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100"/>
    </row>
    <row r="92" spans="1:21" s="89" customFormat="1" ht="15" hidden="1" customHeight="1" x14ac:dyDescent="0.25">
      <c r="A92" s="114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100"/>
    </row>
    <row r="93" spans="1:21" s="89" customFormat="1" ht="15" hidden="1" customHeight="1" x14ac:dyDescent="0.25">
      <c r="A93" s="118"/>
      <c r="B93" s="48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100"/>
    </row>
    <row r="94" spans="1:21" s="89" customFormat="1" ht="15" customHeight="1" x14ac:dyDescent="0.25">
      <c r="A94" s="118"/>
      <c r="B94" s="48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100"/>
    </row>
    <row r="95" spans="1:21" s="89" customFormat="1" ht="15" customHeight="1" x14ac:dyDescent="0.25">
      <c r="A95" s="101" t="s">
        <v>189</v>
      </c>
      <c r="B95" s="65" t="s">
        <v>275</v>
      </c>
      <c r="C95" s="117">
        <f>SUM(C96:C100)</f>
        <v>1001782</v>
      </c>
      <c r="D95" s="117">
        <f t="shared" ref="D95:T95" si="32">SUM(D96:D100)</f>
        <v>46744.51</v>
      </c>
      <c r="E95" s="117">
        <f t="shared" si="32"/>
        <v>1048526.51</v>
      </c>
      <c r="F95" s="117">
        <f t="shared" si="32"/>
        <v>598172.5</v>
      </c>
      <c r="G95" s="117">
        <f t="shared" si="32"/>
        <v>170457.01</v>
      </c>
      <c r="H95" s="117">
        <f t="shared" si="32"/>
        <v>50</v>
      </c>
      <c r="I95" s="117">
        <f t="shared" si="32"/>
        <v>117586</v>
      </c>
      <c r="J95" s="117">
        <f t="shared" si="32"/>
        <v>130559</v>
      </c>
      <c r="K95" s="117">
        <f t="shared" si="32"/>
        <v>180</v>
      </c>
      <c r="L95" s="117">
        <f t="shared" si="32"/>
        <v>0</v>
      </c>
      <c r="M95" s="117">
        <f t="shared" si="32"/>
        <v>0</v>
      </c>
      <c r="N95" s="117">
        <f t="shared" si="32"/>
        <v>0</v>
      </c>
      <c r="O95" s="117">
        <f t="shared" si="32"/>
        <v>0</v>
      </c>
      <c r="P95" s="117">
        <f t="shared" si="32"/>
        <v>28222</v>
      </c>
      <c r="Q95" s="117">
        <f t="shared" si="32"/>
        <v>1000</v>
      </c>
      <c r="R95" s="117">
        <f t="shared" si="32"/>
        <v>0</v>
      </c>
      <c r="S95" s="117">
        <f t="shared" si="32"/>
        <v>2300</v>
      </c>
      <c r="T95" s="117">
        <f t="shared" si="32"/>
        <v>0</v>
      </c>
      <c r="U95" s="100"/>
    </row>
    <row r="96" spans="1:21" s="89" customFormat="1" ht="15" customHeight="1" x14ac:dyDescent="0.25">
      <c r="A96" s="118"/>
      <c r="B96" s="48" t="s">
        <v>175</v>
      </c>
      <c r="C96" s="117">
        <f>SUM(C104:C108,C122:C126,C129)</f>
        <v>527140</v>
      </c>
      <c r="D96" s="117">
        <f t="shared" ref="D96:T96" si="33">SUM(D104:D108,D122:D126,D129)</f>
        <v>8637.51</v>
      </c>
      <c r="E96" s="117">
        <f t="shared" si="33"/>
        <v>535777.51</v>
      </c>
      <c r="F96" s="117">
        <f t="shared" si="33"/>
        <v>231737.5</v>
      </c>
      <c r="G96" s="117">
        <f t="shared" si="33"/>
        <v>81465.009999999995</v>
      </c>
      <c r="H96" s="117">
        <f t="shared" si="33"/>
        <v>50</v>
      </c>
      <c r="I96" s="117">
        <f t="shared" si="33"/>
        <v>115256</v>
      </c>
      <c r="J96" s="117">
        <f t="shared" si="33"/>
        <v>81979</v>
      </c>
      <c r="K96" s="117">
        <f t="shared" si="33"/>
        <v>180</v>
      </c>
      <c r="L96" s="117">
        <f t="shared" si="33"/>
        <v>0</v>
      </c>
      <c r="M96" s="117">
        <f t="shared" si="33"/>
        <v>0</v>
      </c>
      <c r="N96" s="117">
        <f t="shared" si="33"/>
        <v>0</v>
      </c>
      <c r="O96" s="117">
        <f t="shared" si="33"/>
        <v>0</v>
      </c>
      <c r="P96" s="117">
        <f t="shared" si="33"/>
        <v>21810</v>
      </c>
      <c r="Q96" s="117">
        <f t="shared" si="33"/>
        <v>1000</v>
      </c>
      <c r="R96" s="117">
        <f t="shared" si="33"/>
        <v>0</v>
      </c>
      <c r="S96" s="117">
        <f t="shared" si="33"/>
        <v>2300</v>
      </c>
      <c r="T96" s="117">
        <f t="shared" si="33"/>
        <v>0</v>
      </c>
      <c r="U96" s="100"/>
    </row>
    <row r="97" spans="1:21" s="108" customFormat="1" ht="15" customHeight="1" x14ac:dyDescent="0.25">
      <c r="A97" s="115"/>
      <c r="B97" s="54" t="s">
        <v>176</v>
      </c>
      <c r="C97" s="54">
        <f>C110+C127</f>
        <v>36871</v>
      </c>
      <c r="D97" s="54">
        <f t="shared" ref="D97:T97" si="34">D110+D127</f>
        <v>2976</v>
      </c>
      <c r="E97" s="54">
        <f t="shared" si="34"/>
        <v>39847</v>
      </c>
      <c r="F97" s="54">
        <f t="shared" si="34"/>
        <v>31797</v>
      </c>
      <c r="G97" s="54">
        <f t="shared" si="34"/>
        <v>7501</v>
      </c>
      <c r="H97" s="54">
        <f t="shared" si="34"/>
        <v>0</v>
      </c>
      <c r="I97" s="54">
        <f t="shared" si="34"/>
        <v>0</v>
      </c>
      <c r="J97" s="54">
        <f t="shared" si="34"/>
        <v>549</v>
      </c>
      <c r="K97" s="54">
        <f t="shared" si="34"/>
        <v>0</v>
      </c>
      <c r="L97" s="54">
        <f t="shared" si="34"/>
        <v>0</v>
      </c>
      <c r="M97" s="54">
        <f t="shared" si="34"/>
        <v>0</v>
      </c>
      <c r="N97" s="54">
        <f t="shared" si="34"/>
        <v>0</v>
      </c>
      <c r="O97" s="54">
        <f t="shared" si="34"/>
        <v>0</v>
      </c>
      <c r="P97" s="54">
        <f t="shared" si="34"/>
        <v>0</v>
      </c>
      <c r="Q97" s="54">
        <f t="shared" si="34"/>
        <v>0</v>
      </c>
      <c r="R97" s="54">
        <f t="shared" si="34"/>
        <v>0</v>
      </c>
      <c r="S97" s="54">
        <f t="shared" si="34"/>
        <v>0</v>
      </c>
      <c r="T97" s="54">
        <f t="shared" si="34"/>
        <v>0</v>
      </c>
      <c r="U97" s="107"/>
    </row>
    <row r="98" spans="1:21" s="108" customFormat="1" ht="15" customHeight="1" x14ac:dyDescent="0.25">
      <c r="A98" s="115"/>
      <c r="B98" s="54" t="s">
        <v>177</v>
      </c>
      <c r="C98" s="54">
        <f>C112+C128</f>
        <v>43450</v>
      </c>
      <c r="D98" s="54">
        <f t="shared" ref="D98:T98" si="35">D112+D128</f>
        <v>0</v>
      </c>
      <c r="E98" s="54">
        <f t="shared" si="35"/>
        <v>43450</v>
      </c>
      <c r="F98" s="54">
        <f t="shared" si="35"/>
        <v>0</v>
      </c>
      <c r="G98" s="54">
        <f t="shared" si="35"/>
        <v>0</v>
      </c>
      <c r="H98" s="54">
        <f t="shared" si="35"/>
        <v>0</v>
      </c>
      <c r="I98" s="54">
        <f t="shared" si="35"/>
        <v>0</v>
      </c>
      <c r="J98" s="54">
        <f t="shared" si="35"/>
        <v>43450</v>
      </c>
      <c r="K98" s="54">
        <f t="shared" si="35"/>
        <v>0</v>
      </c>
      <c r="L98" s="54">
        <f t="shared" si="35"/>
        <v>0</v>
      </c>
      <c r="M98" s="54">
        <f t="shared" si="35"/>
        <v>0</v>
      </c>
      <c r="N98" s="54">
        <f t="shared" si="35"/>
        <v>0</v>
      </c>
      <c r="O98" s="54">
        <f t="shared" si="35"/>
        <v>0</v>
      </c>
      <c r="P98" s="54">
        <f t="shared" si="35"/>
        <v>0</v>
      </c>
      <c r="Q98" s="54">
        <f t="shared" si="35"/>
        <v>0</v>
      </c>
      <c r="R98" s="54">
        <f t="shared" si="35"/>
        <v>0</v>
      </c>
      <c r="S98" s="54">
        <f t="shared" si="35"/>
        <v>0</v>
      </c>
      <c r="T98" s="54">
        <f t="shared" si="35"/>
        <v>0</v>
      </c>
      <c r="U98" s="107"/>
    </row>
    <row r="99" spans="1:21" s="108" customFormat="1" ht="15" customHeight="1" x14ac:dyDescent="0.25">
      <c r="A99" s="115"/>
      <c r="B99" s="54" t="s">
        <v>77</v>
      </c>
      <c r="C99" s="54">
        <f>SUM(C114:C117,C130:C131)</f>
        <v>26100</v>
      </c>
      <c r="D99" s="54">
        <f t="shared" ref="D99:T99" si="36">SUM(D114:D117,D130:D131)</f>
        <v>0</v>
      </c>
      <c r="E99" s="54">
        <f t="shared" si="36"/>
        <v>26100</v>
      </c>
      <c r="F99" s="54">
        <f t="shared" si="36"/>
        <v>19162</v>
      </c>
      <c r="G99" s="54">
        <f t="shared" si="36"/>
        <v>4608</v>
      </c>
      <c r="H99" s="54">
        <f t="shared" si="36"/>
        <v>0</v>
      </c>
      <c r="I99" s="54">
        <f t="shared" si="36"/>
        <v>2330</v>
      </c>
      <c r="J99" s="54">
        <f t="shared" si="36"/>
        <v>0</v>
      </c>
      <c r="K99" s="54">
        <f t="shared" si="36"/>
        <v>0</v>
      </c>
      <c r="L99" s="54">
        <f t="shared" si="36"/>
        <v>0</v>
      </c>
      <c r="M99" s="54">
        <f t="shared" si="36"/>
        <v>0</v>
      </c>
      <c r="N99" s="54">
        <f t="shared" si="36"/>
        <v>0</v>
      </c>
      <c r="O99" s="54">
        <f t="shared" si="36"/>
        <v>0</v>
      </c>
      <c r="P99" s="54">
        <f t="shared" si="36"/>
        <v>0</v>
      </c>
      <c r="Q99" s="54">
        <f t="shared" si="36"/>
        <v>0</v>
      </c>
      <c r="R99" s="54">
        <f t="shared" si="36"/>
        <v>0</v>
      </c>
      <c r="S99" s="54">
        <f t="shared" si="36"/>
        <v>0</v>
      </c>
      <c r="T99" s="54">
        <f t="shared" si="36"/>
        <v>0</v>
      </c>
      <c r="U99" s="107"/>
    </row>
    <row r="100" spans="1:21" s="89" customFormat="1" ht="15" customHeight="1" x14ac:dyDescent="0.25">
      <c r="A100" s="118"/>
      <c r="B100" s="48" t="s">
        <v>181</v>
      </c>
      <c r="C100" s="117">
        <f>C119+C132</f>
        <v>368221</v>
      </c>
      <c r="D100" s="117">
        <f t="shared" ref="D100:T100" si="37">D119+D132</f>
        <v>35131</v>
      </c>
      <c r="E100" s="117">
        <f t="shared" si="37"/>
        <v>403352</v>
      </c>
      <c r="F100" s="117">
        <f t="shared" si="37"/>
        <v>315476</v>
      </c>
      <c r="G100" s="117">
        <f t="shared" si="37"/>
        <v>76883</v>
      </c>
      <c r="H100" s="117">
        <f t="shared" si="37"/>
        <v>0</v>
      </c>
      <c r="I100" s="117">
        <f t="shared" si="37"/>
        <v>0</v>
      </c>
      <c r="J100" s="117">
        <f t="shared" si="37"/>
        <v>4581</v>
      </c>
      <c r="K100" s="117">
        <f t="shared" si="37"/>
        <v>0</v>
      </c>
      <c r="L100" s="117">
        <f t="shared" si="37"/>
        <v>0</v>
      </c>
      <c r="M100" s="117">
        <f t="shared" si="37"/>
        <v>0</v>
      </c>
      <c r="N100" s="117">
        <f t="shared" si="37"/>
        <v>0</v>
      </c>
      <c r="O100" s="117">
        <f t="shared" si="37"/>
        <v>0</v>
      </c>
      <c r="P100" s="117">
        <f t="shared" si="37"/>
        <v>6412</v>
      </c>
      <c r="Q100" s="117">
        <f t="shared" si="37"/>
        <v>0</v>
      </c>
      <c r="R100" s="117">
        <f t="shared" si="37"/>
        <v>0</v>
      </c>
      <c r="S100" s="117">
        <f t="shared" si="37"/>
        <v>0</v>
      </c>
      <c r="T100" s="117">
        <f t="shared" si="37"/>
        <v>0</v>
      </c>
      <c r="U100" s="100"/>
    </row>
    <row r="101" spans="1:21" s="89" customFormat="1" ht="15" customHeight="1" x14ac:dyDescent="0.25">
      <c r="A101" s="118"/>
      <c r="B101" s="48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100"/>
    </row>
    <row r="102" spans="1:21" s="89" customFormat="1" ht="15" hidden="1" customHeight="1" x14ac:dyDescent="0.25">
      <c r="A102" s="103"/>
      <c r="B102" s="48" t="s">
        <v>276</v>
      </c>
      <c r="C102" s="117">
        <f>SUM(C103:C119)</f>
        <v>0</v>
      </c>
      <c r="D102" s="117">
        <f t="shared" ref="D102:T102" si="38">SUM(D103:D119)</f>
        <v>0</v>
      </c>
      <c r="E102" s="117">
        <f t="shared" si="38"/>
        <v>0</v>
      </c>
      <c r="F102" s="117">
        <f t="shared" si="38"/>
        <v>0</v>
      </c>
      <c r="G102" s="117">
        <f t="shared" si="38"/>
        <v>0</v>
      </c>
      <c r="H102" s="117">
        <f t="shared" si="38"/>
        <v>0</v>
      </c>
      <c r="I102" s="117">
        <f t="shared" si="38"/>
        <v>0</v>
      </c>
      <c r="J102" s="117">
        <f t="shared" si="38"/>
        <v>0</v>
      </c>
      <c r="K102" s="117">
        <f t="shared" si="38"/>
        <v>0</v>
      </c>
      <c r="L102" s="117">
        <f t="shared" si="38"/>
        <v>0</v>
      </c>
      <c r="M102" s="117">
        <f t="shared" si="38"/>
        <v>0</v>
      </c>
      <c r="N102" s="117">
        <f t="shared" si="38"/>
        <v>0</v>
      </c>
      <c r="O102" s="117">
        <f t="shared" si="38"/>
        <v>0</v>
      </c>
      <c r="P102" s="117">
        <f t="shared" si="38"/>
        <v>0</v>
      </c>
      <c r="Q102" s="117">
        <f t="shared" si="38"/>
        <v>0</v>
      </c>
      <c r="R102" s="117">
        <f t="shared" si="38"/>
        <v>0</v>
      </c>
      <c r="S102" s="117">
        <f t="shared" si="38"/>
        <v>0</v>
      </c>
      <c r="T102" s="117">
        <f t="shared" si="38"/>
        <v>0</v>
      </c>
      <c r="U102" s="100"/>
    </row>
    <row r="103" spans="1:21" s="89" customFormat="1" ht="15" hidden="1" customHeight="1" x14ac:dyDescent="0.25">
      <c r="A103" s="103"/>
      <c r="B103" s="122" t="s">
        <v>209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100"/>
    </row>
    <row r="104" spans="1:21" s="89" customFormat="1" ht="15" hidden="1" customHeight="1" x14ac:dyDescent="0.25">
      <c r="A104" s="103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100"/>
    </row>
    <row r="105" spans="1:21" s="89" customFormat="1" ht="15" hidden="1" customHeight="1" x14ac:dyDescent="0.25">
      <c r="A105" s="103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100"/>
    </row>
    <row r="106" spans="1:21" s="89" customFormat="1" ht="15" hidden="1" customHeight="1" x14ac:dyDescent="0.25">
      <c r="A106" s="103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100"/>
    </row>
    <row r="107" spans="1:21" s="89" customFormat="1" ht="15" hidden="1" customHeight="1" x14ac:dyDescent="0.25">
      <c r="A107" s="103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100"/>
    </row>
    <row r="108" spans="1:21" s="89" customFormat="1" ht="15" hidden="1" customHeight="1" x14ac:dyDescent="0.25">
      <c r="A108" s="103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100"/>
    </row>
    <row r="109" spans="1:21" s="89" customFormat="1" ht="15" hidden="1" customHeight="1" x14ac:dyDescent="0.25">
      <c r="A109" s="103"/>
      <c r="B109" s="122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100"/>
    </row>
    <row r="110" spans="1:21" s="89" customFormat="1" ht="15" hidden="1" customHeight="1" x14ac:dyDescent="0.25">
      <c r="A110" s="103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100"/>
    </row>
    <row r="111" spans="1:21" s="89" customFormat="1" ht="15" hidden="1" customHeight="1" x14ac:dyDescent="0.25">
      <c r="A111" s="103"/>
      <c r="B111" s="122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100"/>
    </row>
    <row r="112" spans="1:21" s="89" customFormat="1" ht="15" hidden="1" customHeight="1" x14ac:dyDescent="0.25">
      <c r="A112" s="103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100"/>
    </row>
    <row r="113" spans="1:23" s="89" customFormat="1" ht="15" hidden="1" customHeight="1" x14ac:dyDescent="0.25">
      <c r="A113" s="103"/>
      <c r="B113" s="122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100"/>
    </row>
    <row r="114" spans="1:23" s="89" customFormat="1" ht="15" hidden="1" customHeight="1" x14ac:dyDescent="0.25">
      <c r="A114" s="103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100"/>
    </row>
    <row r="115" spans="1:23" s="89" customFormat="1" ht="15" hidden="1" customHeight="1" x14ac:dyDescent="0.25">
      <c r="A115" s="103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100"/>
    </row>
    <row r="116" spans="1:23" s="89" customFormat="1" ht="15" hidden="1" customHeight="1" x14ac:dyDescent="0.25">
      <c r="A116" s="103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100"/>
    </row>
    <row r="117" spans="1:23" s="89" customFormat="1" ht="15" hidden="1" customHeight="1" x14ac:dyDescent="0.25">
      <c r="A117" s="103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100"/>
    </row>
    <row r="118" spans="1:23" s="89" customFormat="1" ht="15" hidden="1" customHeight="1" x14ac:dyDescent="0.25">
      <c r="A118" s="103"/>
      <c r="B118" s="122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100"/>
    </row>
    <row r="119" spans="1:23" s="89" customFormat="1" ht="15" hidden="1" customHeight="1" x14ac:dyDescent="0.25">
      <c r="A119" s="103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100"/>
    </row>
    <row r="120" spans="1:23" s="89" customFormat="1" ht="15" hidden="1" customHeight="1" x14ac:dyDescent="0.25">
      <c r="A120" s="103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100"/>
    </row>
    <row r="121" spans="1:23" s="89" customFormat="1" ht="15" customHeight="1" x14ac:dyDescent="0.25">
      <c r="A121" s="118"/>
      <c r="B121" s="48" t="s">
        <v>191</v>
      </c>
      <c r="C121" s="117">
        <f>SUM(C122:C132)</f>
        <v>1001782</v>
      </c>
      <c r="D121" s="117">
        <f t="shared" ref="D121:T121" si="39">SUM(D122:D132)</f>
        <v>46744.51</v>
      </c>
      <c r="E121" s="117">
        <f t="shared" si="39"/>
        <v>1048526.51</v>
      </c>
      <c r="F121" s="117">
        <f t="shared" si="39"/>
        <v>598172.5</v>
      </c>
      <c r="G121" s="117">
        <f t="shared" si="39"/>
        <v>170457.01</v>
      </c>
      <c r="H121" s="117">
        <f t="shared" si="39"/>
        <v>50</v>
      </c>
      <c r="I121" s="117">
        <f t="shared" si="39"/>
        <v>117586</v>
      </c>
      <c r="J121" s="117">
        <f t="shared" si="39"/>
        <v>130559</v>
      </c>
      <c r="K121" s="117">
        <f t="shared" si="39"/>
        <v>180</v>
      </c>
      <c r="L121" s="117">
        <f t="shared" si="39"/>
        <v>0</v>
      </c>
      <c r="M121" s="117">
        <f t="shared" si="39"/>
        <v>0</v>
      </c>
      <c r="N121" s="117">
        <f t="shared" si="39"/>
        <v>0</v>
      </c>
      <c r="O121" s="117">
        <f t="shared" si="39"/>
        <v>0</v>
      </c>
      <c r="P121" s="117">
        <f t="shared" si="39"/>
        <v>28222</v>
      </c>
      <c r="Q121" s="117">
        <f t="shared" si="39"/>
        <v>1000</v>
      </c>
      <c r="R121" s="117">
        <f t="shared" si="39"/>
        <v>0</v>
      </c>
      <c r="S121" s="117">
        <f t="shared" si="39"/>
        <v>2300</v>
      </c>
      <c r="T121" s="117">
        <f t="shared" si="39"/>
        <v>0</v>
      </c>
      <c r="U121" s="100"/>
    </row>
    <row r="122" spans="1:23" s="89" customFormat="1" ht="15" customHeight="1" x14ac:dyDescent="0.25">
      <c r="A122" s="114" t="s">
        <v>189</v>
      </c>
      <c r="B122" s="61" t="s">
        <v>192</v>
      </c>
      <c r="C122" s="61">
        <v>426783</v>
      </c>
      <c r="D122" s="61">
        <v>7400</v>
      </c>
      <c r="E122" s="61">
        <f t="shared" ref="E122:E128" si="40">SUM(C122:D122)</f>
        <v>434183</v>
      </c>
      <c r="F122" s="61">
        <v>191461</v>
      </c>
      <c r="G122" s="61">
        <v>71447</v>
      </c>
      <c r="H122" s="61">
        <v>50</v>
      </c>
      <c r="I122" s="61">
        <v>114725</v>
      </c>
      <c r="J122" s="61">
        <v>32210</v>
      </c>
      <c r="K122" s="61">
        <v>180</v>
      </c>
      <c r="L122" s="61"/>
      <c r="M122" s="61"/>
      <c r="N122" s="61"/>
      <c r="O122" s="61"/>
      <c r="P122" s="61">
        <v>21810</v>
      </c>
      <c r="Q122" s="61"/>
      <c r="R122" s="61"/>
      <c r="S122" s="61">
        <v>2300</v>
      </c>
      <c r="T122" s="61"/>
      <c r="U122" s="100"/>
    </row>
    <row r="123" spans="1:23" s="89" customFormat="1" ht="15" customHeight="1" x14ac:dyDescent="0.25">
      <c r="A123" s="114" t="s">
        <v>189</v>
      </c>
      <c r="B123" s="61" t="s">
        <v>193</v>
      </c>
      <c r="C123" s="61">
        <v>48000</v>
      </c>
      <c r="D123" s="61"/>
      <c r="E123" s="61">
        <f t="shared" si="40"/>
        <v>48000</v>
      </c>
      <c r="F123" s="61"/>
      <c r="G123" s="61"/>
      <c r="H123" s="61"/>
      <c r="I123" s="61"/>
      <c r="J123" s="61">
        <v>48000</v>
      </c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100"/>
    </row>
    <row r="124" spans="1:23" s="89" customFormat="1" ht="15" customHeight="1" x14ac:dyDescent="0.25">
      <c r="A124" s="114" t="s">
        <v>189</v>
      </c>
      <c r="B124" s="61" t="s">
        <v>194</v>
      </c>
      <c r="C124" s="61">
        <v>11628</v>
      </c>
      <c r="D124" s="61"/>
      <c r="E124" s="61">
        <f t="shared" si="40"/>
        <v>11628</v>
      </c>
      <c r="F124" s="61">
        <v>9390</v>
      </c>
      <c r="G124" s="61">
        <v>2238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100"/>
    </row>
    <row r="125" spans="1:23" s="89" customFormat="1" ht="34.5" customHeight="1" x14ac:dyDescent="0.25">
      <c r="A125" s="114" t="s">
        <v>179</v>
      </c>
      <c r="B125" s="61" t="s">
        <v>195</v>
      </c>
      <c r="C125" s="61">
        <v>39729</v>
      </c>
      <c r="D125" s="61">
        <v>706.51</v>
      </c>
      <c r="E125" s="61">
        <f t="shared" si="40"/>
        <v>40435.51</v>
      </c>
      <c r="F125" s="61">
        <v>30886.5</v>
      </c>
      <c r="G125" s="61">
        <v>7780.01</v>
      </c>
      <c r="H125" s="61"/>
      <c r="I125" s="61"/>
      <c r="J125" s="61">
        <v>1769</v>
      </c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100"/>
    </row>
    <row r="126" spans="1:23" s="89" customFormat="1" ht="15" customHeight="1" x14ac:dyDescent="0.25">
      <c r="A126" s="114" t="s">
        <v>189</v>
      </c>
      <c r="B126" s="61" t="s">
        <v>196</v>
      </c>
      <c r="C126" s="61">
        <v>1000</v>
      </c>
      <c r="D126" s="61"/>
      <c r="E126" s="61">
        <f t="shared" si="40"/>
        <v>1000</v>
      </c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>
        <v>1000</v>
      </c>
      <c r="R126" s="61"/>
      <c r="S126" s="61"/>
      <c r="T126" s="61"/>
      <c r="U126" s="100"/>
    </row>
    <row r="127" spans="1:23" s="105" customFormat="1" ht="30.75" customHeight="1" x14ac:dyDescent="0.25">
      <c r="A127" s="103" t="s">
        <v>197</v>
      </c>
      <c r="B127" s="76" t="s">
        <v>198</v>
      </c>
      <c r="C127" s="50">
        <v>36871</v>
      </c>
      <c r="D127" s="50">
        <v>2976</v>
      </c>
      <c r="E127" s="61">
        <f t="shared" si="40"/>
        <v>39847</v>
      </c>
      <c r="F127" s="50">
        <v>31797</v>
      </c>
      <c r="G127" s="50">
        <v>7501</v>
      </c>
      <c r="H127" s="50"/>
      <c r="I127" s="50"/>
      <c r="J127" s="50">
        <v>549</v>
      </c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104"/>
      <c r="W127" s="104"/>
    </row>
    <row r="128" spans="1:23" s="89" customFormat="1" ht="15" customHeight="1" x14ac:dyDescent="0.25">
      <c r="A128" s="103" t="s">
        <v>199</v>
      </c>
      <c r="B128" s="61" t="s">
        <v>200</v>
      </c>
      <c r="C128" s="61">
        <v>43450</v>
      </c>
      <c r="D128" s="61"/>
      <c r="E128" s="61">
        <f t="shared" si="40"/>
        <v>43450</v>
      </c>
      <c r="F128" s="61"/>
      <c r="G128" s="61"/>
      <c r="H128" s="61"/>
      <c r="I128" s="61"/>
      <c r="J128" s="61">
        <v>43450</v>
      </c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100"/>
    </row>
    <row r="129" spans="1:21" s="89" customFormat="1" ht="15" customHeight="1" x14ac:dyDescent="0.25">
      <c r="A129" s="103" t="s">
        <v>199</v>
      </c>
      <c r="B129" s="61" t="s">
        <v>201</v>
      </c>
      <c r="C129" s="61"/>
      <c r="D129" s="61">
        <v>531</v>
      </c>
      <c r="E129" s="61">
        <f>C129+D129</f>
        <v>531</v>
      </c>
      <c r="F129" s="61"/>
      <c r="G129" s="61"/>
      <c r="H129" s="61"/>
      <c r="I129" s="61">
        <v>531</v>
      </c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100"/>
    </row>
    <row r="130" spans="1:21" s="89" customFormat="1" ht="15.75" customHeight="1" x14ac:dyDescent="0.25">
      <c r="A130" s="103" t="s">
        <v>189</v>
      </c>
      <c r="B130" s="61" t="s">
        <v>202</v>
      </c>
      <c r="C130" s="61">
        <v>2330</v>
      </c>
      <c r="D130" s="61"/>
      <c r="E130" s="61">
        <f>SUM(C130:D130)</f>
        <v>2330</v>
      </c>
      <c r="F130" s="61"/>
      <c r="G130" s="61"/>
      <c r="H130" s="61"/>
      <c r="I130" s="61">
        <v>2330</v>
      </c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100"/>
    </row>
    <row r="131" spans="1:21" s="89" customFormat="1" ht="15.75" customHeight="1" x14ac:dyDescent="0.25">
      <c r="A131" s="103" t="s">
        <v>197</v>
      </c>
      <c r="B131" s="61" t="s">
        <v>203</v>
      </c>
      <c r="C131" s="61">
        <v>23770</v>
      </c>
      <c r="D131" s="61"/>
      <c r="E131" s="61">
        <f>SUM(C131:D131)</f>
        <v>23770</v>
      </c>
      <c r="F131" s="61">
        <v>19162</v>
      </c>
      <c r="G131" s="61">
        <v>4608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100"/>
    </row>
    <row r="132" spans="1:21" s="105" customFormat="1" ht="15" customHeight="1" x14ac:dyDescent="0.25">
      <c r="A132" s="103" t="s">
        <v>189</v>
      </c>
      <c r="B132" s="76" t="s">
        <v>204</v>
      </c>
      <c r="C132" s="50">
        <v>368221</v>
      </c>
      <c r="D132" s="50">
        <v>35131</v>
      </c>
      <c r="E132" s="61">
        <f>SUM(C132:D132)</f>
        <v>403352</v>
      </c>
      <c r="F132" s="50">
        <v>315476</v>
      </c>
      <c r="G132" s="50">
        <v>76883</v>
      </c>
      <c r="H132" s="50"/>
      <c r="I132" s="50"/>
      <c r="J132" s="50">
        <v>4581</v>
      </c>
      <c r="K132" s="50"/>
      <c r="L132" s="50"/>
      <c r="M132" s="50"/>
      <c r="N132" s="50"/>
      <c r="O132" s="50"/>
      <c r="P132" s="50">
        <v>6412</v>
      </c>
      <c r="Q132" s="50"/>
      <c r="R132" s="50"/>
      <c r="S132" s="50"/>
      <c r="T132" s="50"/>
      <c r="U132" s="104"/>
    </row>
    <row r="133" spans="1:21" s="105" customFormat="1" ht="15" customHeight="1" x14ac:dyDescent="0.25">
      <c r="A133" s="103"/>
      <c r="B133" s="78"/>
      <c r="C133" s="50"/>
      <c r="D133" s="50"/>
      <c r="E133" s="61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104"/>
    </row>
    <row r="134" spans="1:21" s="89" customFormat="1" ht="15" customHeight="1" x14ac:dyDescent="0.25">
      <c r="A134" s="101" t="s">
        <v>197</v>
      </c>
      <c r="B134" s="48" t="s">
        <v>277</v>
      </c>
      <c r="C134" s="117">
        <f>C135+C136</f>
        <v>171597</v>
      </c>
      <c r="D134" s="117">
        <f t="shared" ref="D134:T134" si="41">D135+D136</f>
        <v>40515</v>
      </c>
      <c r="E134" s="117">
        <f t="shared" si="41"/>
        <v>212112</v>
      </c>
      <c r="F134" s="117">
        <f t="shared" si="41"/>
        <v>154231</v>
      </c>
      <c r="G134" s="117">
        <f t="shared" si="41"/>
        <v>36326</v>
      </c>
      <c r="H134" s="117">
        <f t="shared" si="41"/>
        <v>0</v>
      </c>
      <c r="I134" s="117">
        <f t="shared" si="41"/>
        <v>21050</v>
      </c>
      <c r="J134" s="117">
        <f t="shared" si="41"/>
        <v>500</v>
      </c>
      <c r="K134" s="117">
        <f t="shared" si="41"/>
        <v>0</v>
      </c>
      <c r="L134" s="117">
        <f t="shared" si="41"/>
        <v>0</v>
      </c>
      <c r="M134" s="117">
        <f t="shared" si="41"/>
        <v>0</v>
      </c>
      <c r="N134" s="117">
        <f t="shared" si="41"/>
        <v>0</v>
      </c>
      <c r="O134" s="117">
        <f t="shared" si="41"/>
        <v>0</v>
      </c>
      <c r="P134" s="117">
        <f t="shared" si="41"/>
        <v>0</v>
      </c>
      <c r="Q134" s="117">
        <f t="shared" si="41"/>
        <v>0</v>
      </c>
      <c r="R134" s="117">
        <f t="shared" si="41"/>
        <v>0</v>
      </c>
      <c r="S134" s="117">
        <f t="shared" si="41"/>
        <v>0</v>
      </c>
      <c r="T134" s="117">
        <f t="shared" si="41"/>
        <v>5</v>
      </c>
    </row>
    <row r="135" spans="1:21" s="89" customFormat="1" ht="15" customHeight="1" x14ac:dyDescent="0.25">
      <c r="A135" s="120"/>
      <c r="B135" s="61" t="s">
        <v>209</v>
      </c>
      <c r="C135" s="121">
        <f>C140</f>
        <v>20233</v>
      </c>
      <c r="D135" s="121">
        <f t="shared" ref="D135:T135" si="42">D140</f>
        <v>21550</v>
      </c>
      <c r="E135" s="121">
        <f t="shared" si="42"/>
        <v>41783</v>
      </c>
      <c r="F135" s="121">
        <f t="shared" si="42"/>
        <v>16418</v>
      </c>
      <c r="G135" s="121">
        <f t="shared" si="42"/>
        <v>3815</v>
      </c>
      <c r="H135" s="121">
        <f t="shared" si="42"/>
        <v>0</v>
      </c>
      <c r="I135" s="121">
        <f t="shared" si="42"/>
        <v>21050</v>
      </c>
      <c r="J135" s="121">
        <f t="shared" si="42"/>
        <v>500</v>
      </c>
      <c r="K135" s="121">
        <f t="shared" si="42"/>
        <v>0</v>
      </c>
      <c r="L135" s="121">
        <f t="shared" si="42"/>
        <v>0</v>
      </c>
      <c r="M135" s="121">
        <f t="shared" si="42"/>
        <v>0</v>
      </c>
      <c r="N135" s="121">
        <f t="shared" si="42"/>
        <v>0</v>
      </c>
      <c r="O135" s="121">
        <f t="shared" si="42"/>
        <v>0</v>
      </c>
      <c r="P135" s="121">
        <f t="shared" si="42"/>
        <v>0</v>
      </c>
      <c r="Q135" s="121">
        <f t="shared" si="42"/>
        <v>0</v>
      </c>
      <c r="R135" s="121">
        <f t="shared" si="42"/>
        <v>0</v>
      </c>
      <c r="S135" s="121">
        <f t="shared" si="42"/>
        <v>0</v>
      </c>
      <c r="T135" s="121">
        <f t="shared" si="42"/>
        <v>0</v>
      </c>
    </row>
    <row r="136" spans="1:21" s="89" customFormat="1" ht="15" customHeight="1" x14ac:dyDescent="0.25">
      <c r="A136" s="120"/>
      <c r="B136" s="61" t="s">
        <v>181</v>
      </c>
      <c r="C136" s="121">
        <f>C138</f>
        <v>151364</v>
      </c>
      <c r="D136" s="121">
        <f t="shared" ref="D136:T136" si="43">D138</f>
        <v>18965</v>
      </c>
      <c r="E136" s="121">
        <f t="shared" si="43"/>
        <v>170329</v>
      </c>
      <c r="F136" s="121">
        <f t="shared" si="43"/>
        <v>137813</v>
      </c>
      <c r="G136" s="121">
        <f t="shared" si="43"/>
        <v>32511</v>
      </c>
      <c r="H136" s="121">
        <f t="shared" si="43"/>
        <v>0</v>
      </c>
      <c r="I136" s="121">
        <f t="shared" si="43"/>
        <v>0</v>
      </c>
      <c r="J136" s="121">
        <f t="shared" si="43"/>
        <v>0</v>
      </c>
      <c r="K136" s="121">
        <f t="shared" si="43"/>
        <v>0</v>
      </c>
      <c r="L136" s="121">
        <f t="shared" si="43"/>
        <v>0</v>
      </c>
      <c r="M136" s="121">
        <f t="shared" si="43"/>
        <v>0</v>
      </c>
      <c r="N136" s="121">
        <f t="shared" si="43"/>
        <v>0</v>
      </c>
      <c r="O136" s="121">
        <f t="shared" si="43"/>
        <v>0</v>
      </c>
      <c r="P136" s="121">
        <f t="shared" si="43"/>
        <v>0</v>
      </c>
      <c r="Q136" s="121">
        <f t="shared" si="43"/>
        <v>0</v>
      </c>
      <c r="R136" s="121">
        <f t="shared" si="43"/>
        <v>0</v>
      </c>
      <c r="S136" s="121">
        <f t="shared" si="43"/>
        <v>0</v>
      </c>
      <c r="T136" s="121">
        <f t="shared" si="43"/>
        <v>5</v>
      </c>
    </row>
    <row r="137" spans="1:21" s="89" customFormat="1" ht="15" customHeight="1" x14ac:dyDescent="0.25">
      <c r="A137" s="118"/>
      <c r="B137" s="48" t="s">
        <v>206</v>
      </c>
      <c r="C137" s="117">
        <f>SUM(C138:C138)</f>
        <v>151364</v>
      </c>
      <c r="D137" s="117">
        <f t="shared" ref="D137:T137" si="44">SUM(D138:D138)</f>
        <v>18965</v>
      </c>
      <c r="E137" s="117">
        <f t="shared" si="44"/>
        <v>170329</v>
      </c>
      <c r="F137" s="117">
        <f t="shared" si="44"/>
        <v>137813</v>
      </c>
      <c r="G137" s="117">
        <f t="shared" si="44"/>
        <v>32511</v>
      </c>
      <c r="H137" s="117">
        <f t="shared" si="44"/>
        <v>0</v>
      </c>
      <c r="I137" s="117">
        <f t="shared" si="44"/>
        <v>0</v>
      </c>
      <c r="J137" s="117">
        <f t="shared" si="44"/>
        <v>0</v>
      </c>
      <c r="K137" s="117">
        <f t="shared" si="44"/>
        <v>0</v>
      </c>
      <c r="L137" s="117">
        <f t="shared" si="44"/>
        <v>0</v>
      </c>
      <c r="M137" s="117">
        <f t="shared" si="44"/>
        <v>0</v>
      </c>
      <c r="N137" s="117">
        <f t="shared" si="44"/>
        <v>0</v>
      </c>
      <c r="O137" s="117">
        <f t="shared" si="44"/>
        <v>0</v>
      </c>
      <c r="P137" s="117">
        <f t="shared" si="44"/>
        <v>0</v>
      </c>
      <c r="Q137" s="117">
        <f t="shared" si="44"/>
        <v>0</v>
      </c>
      <c r="R137" s="117">
        <f t="shared" si="44"/>
        <v>0</v>
      </c>
      <c r="S137" s="117">
        <f t="shared" si="44"/>
        <v>0</v>
      </c>
      <c r="T137" s="117">
        <f t="shared" si="44"/>
        <v>5</v>
      </c>
      <c r="U137" s="100"/>
    </row>
    <row r="138" spans="1:21" s="89" customFormat="1" ht="15" customHeight="1" x14ac:dyDescent="0.25">
      <c r="A138" s="114" t="s">
        <v>197</v>
      </c>
      <c r="B138" s="61" t="s">
        <v>181</v>
      </c>
      <c r="C138" s="61">
        <v>151364</v>
      </c>
      <c r="D138" s="61">
        <v>18965</v>
      </c>
      <c r="E138" s="61">
        <f>SUM(C138:D138)</f>
        <v>170329</v>
      </c>
      <c r="F138" s="61">
        <v>137813</v>
      </c>
      <c r="G138" s="61">
        <v>32511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>
        <v>5</v>
      </c>
      <c r="U138" s="100"/>
    </row>
    <row r="139" spans="1:21" s="89" customFormat="1" ht="15" customHeight="1" x14ac:dyDescent="0.25">
      <c r="A139" s="118"/>
      <c r="B139" s="48" t="s">
        <v>207</v>
      </c>
      <c r="C139" s="117">
        <f>SUM(C140:C140)</f>
        <v>20233</v>
      </c>
      <c r="D139" s="117">
        <f t="shared" ref="D139:T139" si="45">SUM(D140:D140)</f>
        <v>21550</v>
      </c>
      <c r="E139" s="117">
        <f t="shared" si="45"/>
        <v>41783</v>
      </c>
      <c r="F139" s="117">
        <f t="shared" si="45"/>
        <v>16418</v>
      </c>
      <c r="G139" s="117">
        <f t="shared" si="45"/>
        <v>3815</v>
      </c>
      <c r="H139" s="117">
        <f t="shared" si="45"/>
        <v>0</v>
      </c>
      <c r="I139" s="117">
        <f t="shared" si="45"/>
        <v>21050</v>
      </c>
      <c r="J139" s="117">
        <f t="shared" si="45"/>
        <v>500</v>
      </c>
      <c r="K139" s="117">
        <f t="shared" si="45"/>
        <v>0</v>
      </c>
      <c r="L139" s="117">
        <f t="shared" si="45"/>
        <v>0</v>
      </c>
      <c r="M139" s="117">
        <f t="shared" si="45"/>
        <v>0</v>
      </c>
      <c r="N139" s="117">
        <f t="shared" si="45"/>
        <v>0</v>
      </c>
      <c r="O139" s="117">
        <f t="shared" si="45"/>
        <v>0</v>
      </c>
      <c r="P139" s="117">
        <f t="shared" si="45"/>
        <v>0</v>
      </c>
      <c r="Q139" s="117">
        <f t="shared" si="45"/>
        <v>0</v>
      </c>
      <c r="R139" s="117">
        <f t="shared" si="45"/>
        <v>0</v>
      </c>
      <c r="S139" s="117">
        <f t="shared" si="45"/>
        <v>0</v>
      </c>
      <c r="T139" s="117">
        <f t="shared" si="45"/>
        <v>0</v>
      </c>
      <c r="U139" s="100"/>
    </row>
    <row r="140" spans="1:21" s="89" customFormat="1" ht="15" customHeight="1" x14ac:dyDescent="0.25">
      <c r="A140" s="114" t="s">
        <v>197</v>
      </c>
      <c r="B140" s="61" t="s">
        <v>209</v>
      </c>
      <c r="C140" s="61">
        <v>20233</v>
      </c>
      <c r="D140" s="61">
        <v>21550</v>
      </c>
      <c r="E140" s="61">
        <f>SUM(C140:D140)</f>
        <v>41783</v>
      </c>
      <c r="F140" s="61">
        <v>16418</v>
      </c>
      <c r="G140" s="61">
        <v>3815</v>
      </c>
      <c r="H140" s="61"/>
      <c r="I140" s="61">
        <v>21050</v>
      </c>
      <c r="J140" s="61">
        <v>500</v>
      </c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100"/>
    </row>
    <row r="141" spans="1:21" s="89" customFormat="1" ht="15" customHeight="1" x14ac:dyDescent="0.25">
      <c r="A141" s="114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100"/>
    </row>
    <row r="142" spans="1:21" s="89" customFormat="1" ht="15" customHeight="1" x14ac:dyDescent="0.25">
      <c r="A142" s="106" t="s">
        <v>210</v>
      </c>
      <c r="B142" s="123" t="s">
        <v>211</v>
      </c>
      <c r="C142" s="117">
        <f>SUM(C143:C144)</f>
        <v>20200</v>
      </c>
      <c r="D142" s="117">
        <f t="shared" ref="D142:T142" si="46">SUM(D143:D144)</f>
        <v>0</v>
      </c>
      <c r="E142" s="117">
        <f t="shared" si="46"/>
        <v>20200</v>
      </c>
      <c r="F142" s="117">
        <f t="shared" si="46"/>
        <v>0</v>
      </c>
      <c r="G142" s="117">
        <f t="shared" si="46"/>
        <v>0</v>
      </c>
      <c r="H142" s="117">
        <f t="shared" si="46"/>
        <v>0</v>
      </c>
      <c r="I142" s="117">
        <f t="shared" si="46"/>
        <v>7400</v>
      </c>
      <c r="J142" s="117">
        <f t="shared" si="46"/>
        <v>9700</v>
      </c>
      <c r="K142" s="117">
        <f t="shared" si="46"/>
        <v>0</v>
      </c>
      <c r="L142" s="117">
        <f t="shared" si="46"/>
        <v>0</v>
      </c>
      <c r="M142" s="117">
        <f t="shared" si="46"/>
        <v>0</v>
      </c>
      <c r="N142" s="117">
        <f t="shared" si="46"/>
        <v>0</v>
      </c>
      <c r="O142" s="117">
        <f t="shared" si="46"/>
        <v>0</v>
      </c>
      <c r="P142" s="117">
        <f t="shared" si="46"/>
        <v>0</v>
      </c>
      <c r="Q142" s="117">
        <f t="shared" si="46"/>
        <v>3100</v>
      </c>
      <c r="R142" s="117">
        <f t="shared" si="46"/>
        <v>0</v>
      </c>
      <c r="S142" s="117">
        <f t="shared" si="46"/>
        <v>0</v>
      </c>
      <c r="T142" s="117">
        <f t="shared" si="46"/>
        <v>0</v>
      </c>
      <c r="U142" s="100"/>
    </row>
    <row r="143" spans="1:21" s="89" customFormat="1" ht="15" customHeight="1" x14ac:dyDescent="0.25">
      <c r="A143" s="114" t="s">
        <v>210</v>
      </c>
      <c r="B143" s="61" t="s">
        <v>212</v>
      </c>
      <c r="C143" s="61">
        <v>20200</v>
      </c>
      <c r="D143" s="61"/>
      <c r="E143" s="61">
        <f>SUM(C143:D143)</f>
        <v>20200</v>
      </c>
      <c r="F143" s="61"/>
      <c r="G143" s="61"/>
      <c r="H143" s="61"/>
      <c r="I143" s="61">
        <v>7400</v>
      </c>
      <c r="J143" s="61">
        <v>9700</v>
      </c>
      <c r="K143" s="61"/>
      <c r="L143" s="61"/>
      <c r="M143" s="61"/>
      <c r="N143" s="61"/>
      <c r="O143" s="61"/>
      <c r="P143" s="61"/>
      <c r="Q143" s="61">
        <v>3100</v>
      </c>
      <c r="R143" s="61"/>
      <c r="S143" s="61"/>
      <c r="T143" s="61"/>
      <c r="U143" s="100"/>
    </row>
    <row r="144" spans="1:21" s="89" customFormat="1" ht="15" customHeight="1" x14ac:dyDescent="0.25">
      <c r="A144" s="114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100"/>
    </row>
    <row r="145" spans="1:21" s="108" customFormat="1" ht="15" customHeight="1" x14ac:dyDescent="0.25">
      <c r="A145" s="106" t="s">
        <v>213</v>
      </c>
      <c r="B145" s="54" t="s">
        <v>214</v>
      </c>
      <c r="C145" s="102">
        <f>SUM(C146:C146)</f>
        <v>146000</v>
      </c>
      <c r="D145" s="102">
        <f t="shared" ref="D145:T145" si="47">SUM(D146:D146)</f>
        <v>0</v>
      </c>
      <c r="E145" s="102">
        <f t="shared" si="47"/>
        <v>146000</v>
      </c>
      <c r="F145" s="102">
        <f t="shared" si="47"/>
        <v>0</v>
      </c>
      <c r="G145" s="102">
        <f t="shared" si="47"/>
        <v>0</v>
      </c>
      <c r="H145" s="102">
        <f t="shared" si="47"/>
        <v>0</v>
      </c>
      <c r="I145" s="102">
        <f t="shared" si="47"/>
        <v>0</v>
      </c>
      <c r="J145" s="102">
        <f t="shared" si="47"/>
        <v>0</v>
      </c>
      <c r="K145" s="102">
        <f t="shared" si="47"/>
        <v>0</v>
      </c>
      <c r="L145" s="102">
        <f t="shared" si="47"/>
        <v>0</v>
      </c>
      <c r="M145" s="102">
        <f t="shared" si="47"/>
        <v>36000</v>
      </c>
      <c r="N145" s="102">
        <f t="shared" si="47"/>
        <v>0</v>
      </c>
      <c r="O145" s="102">
        <f t="shared" si="47"/>
        <v>0</v>
      </c>
      <c r="P145" s="102">
        <f t="shared" si="47"/>
        <v>0</v>
      </c>
      <c r="Q145" s="102">
        <f t="shared" si="47"/>
        <v>0</v>
      </c>
      <c r="R145" s="102">
        <f t="shared" si="47"/>
        <v>0</v>
      </c>
      <c r="S145" s="102">
        <f t="shared" si="47"/>
        <v>0</v>
      </c>
      <c r="T145" s="102">
        <f t="shared" si="47"/>
        <v>110000</v>
      </c>
      <c r="U145" s="107"/>
    </row>
    <row r="146" spans="1:21" s="105" customFormat="1" ht="15" customHeight="1" x14ac:dyDescent="0.25">
      <c r="A146" s="103" t="s">
        <v>215</v>
      </c>
      <c r="B146" s="50" t="s">
        <v>216</v>
      </c>
      <c r="C146" s="61">
        <v>146000</v>
      </c>
      <c r="D146" s="61"/>
      <c r="E146" s="61">
        <f>SUM(C146:D146)</f>
        <v>146000</v>
      </c>
      <c r="F146" s="50"/>
      <c r="G146" s="50"/>
      <c r="H146" s="50"/>
      <c r="I146" s="50"/>
      <c r="J146" s="50"/>
      <c r="K146" s="50"/>
      <c r="L146" s="50"/>
      <c r="M146" s="50">
        <v>36000</v>
      </c>
      <c r="N146" s="50"/>
      <c r="O146" s="50"/>
      <c r="P146" s="50"/>
      <c r="Q146" s="50"/>
      <c r="R146" s="50"/>
      <c r="S146" s="50"/>
      <c r="T146" s="50">
        <v>110000</v>
      </c>
      <c r="U146" s="104"/>
    </row>
    <row r="147" spans="1:21" s="105" customFormat="1" ht="15" customHeight="1" x14ac:dyDescent="0.25">
      <c r="A147" s="103"/>
      <c r="B147" s="50"/>
      <c r="C147" s="61"/>
      <c r="D147" s="61"/>
      <c r="E147" s="61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104"/>
    </row>
    <row r="148" spans="1:21" s="89" customFormat="1" ht="15.75" customHeight="1" x14ac:dyDescent="0.25">
      <c r="A148" s="101" t="s">
        <v>217</v>
      </c>
      <c r="B148" s="48" t="s">
        <v>218</v>
      </c>
      <c r="C148" s="117">
        <f t="shared" ref="C148:T148" si="48">SUM(C149:C158)</f>
        <v>457205</v>
      </c>
      <c r="D148" s="117">
        <f t="shared" si="48"/>
        <v>1700</v>
      </c>
      <c r="E148" s="117">
        <f t="shared" si="48"/>
        <v>458905</v>
      </c>
      <c r="F148" s="117">
        <f t="shared" si="48"/>
        <v>121491</v>
      </c>
      <c r="G148" s="117">
        <f t="shared" si="48"/>
        <v>36424</v>
      </c>
      <c r="H148" s="117">
        <f t="shared" si="48"/>
        <v>0</v>
      </c>
      <c r="I148" s="117">
        <f t="shared" si="48"/>
        <v>11610</v>
      </c>
      <c r="J148" s="117">
        <f t="shared" si="48"/>
        <v>2680</v>
      </c>
      <c r="K148" s="117">
        <f t="shared" si="48"/>
        <v>75</v>
      </c>
      <c r="L148" s="117">
        <f t="shared" si="48"/>
        <v>0</v>
      </c>
      <c r="M148" s="117">
        <f t="shared" si="48"/>
        <v>0</v>
      </c>
      <c r="N148" s="117">
        <f t="shared" si="48"/>
        <v>0</v>
      </c>
      <c r="O148" s="117">
        <f t="shared" si="48"/>
        <v>0</v>
      </c>
      <c r="P148" s="117">
        <f t="shared" si="48"/>
        <v>1000</v>
      </c>
      <c r="Q148" s="117">
        <f t="shared" si="48"/>
        <v>91820</v>
      </c>
      <c r="R148" s="117">
        <f t="shared" si="48"/>
        <v>32355</v>
      </c>
      <c r="S148" s="117">
        <f t="shared" si="48"/>
        <v>161450</v>
      </c>
      <c r="T148" s="117">
        <f t="shared" si="48"/>
        <v>0</v>
      </c>
      <c r="U148" s="100"/>
    </row>
    <row r="149" spans="1:21" s="89" customFormat="1" ht="15.75" customHeight="1" x14ac:dyDescent="0.25">
      <c r="A149" s="114" t="s">
        <v>219</v>
      </c>
      <c r="B149" s="61" t="s">
        <v>278</v>
      </c>
      <c r="C149" s="61"/>
      <c r="D149" s="61"/>
      <c r="E149" s="61">
        <f t="shared" ref="E149:E158" si="49">SUM(C149:D149)</f>
        <v>0</v>
      </c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100"/>
    </row>
    <row r="150" spans="1:21" s="89" customFormat="1" ht="15.75" customHeight="1" x14ac:dyDescent="0.25">
      <c r="A150" s="114" t="s">
        <v>219</v>
      </c>
      <c r="B150" s="61" t="s">
        <v>220</v>
      </c>
      <c r="C150" s="61">
        <v>11520</v>
      </c>
      <c r="D150" s="61"/>
      <c r="E150" s="61">
        <f t="shared" si="49"/>
        <v>11520</v>
      </c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>
        <v>11520</v>
      </c>
      <c r="T150" s="61"/>
      <c r="U150" s="100"/>
    </row>
    <row r="151" spans="1:21" s="89" customFormat="1" ht="15.75" customHeight="1" x14ac:dyDescent="0.25">
      <c r="A151" s="114" t="s">
        <v>221</v>
      </c>
      <c r="B151" s="61" t="s">
        <v>222</v>
      </c>
      <c r="C151" s="61">
        <v>20000</v>
      </c>
      <c r="D151" s="61"/>
      <c r="E151" s="61">
        <f t="shared" si="49"/>
        <v>20000</v>
      </c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>
        <v>20000</v>
      </c>
      <c r="T151" s="61"/>
      <c r="U151" s="100"/>
    </row>
    <row r="152" spans="1:21" s="89" customFormat="1" ht="15.75" customHeight="1" x14ac:dyDescent="0.25">
      <c r="A152" s="114" t="s">
        <v>223</v>
      </c>
      <c r="B152" s="61" t="s">
        <v>224</v>
      </c>
      <c r="C152" s="61">
        <v>27660</v>
      </c>
      <c r="D152" s="61"/>
      <c r="E152" s="61">
        <f t="shared" si="49"/>
        <v>27660</v>
      </c>
      <c r="F152" s="61">
        <v>13950</v>
      </c>
      <c r="G152" s="61">
        <v>4395</v>
      </c>
      <c r="H152" s="61"/>
      <c r="I152" s="61">
        <v>8120</v>
      </c>
      <c r="J152" s="61">
        <v>1120</v>
      </c>
      <c r="K152" s="61">
        <v>75</v>
      </c>
      <c r="L152" s="61"/>
      <c r="M152" s="61"/>
      <c r="N152" s="61"/>
      <c r="O152" s="61"/>
      <c r="P152" s="61"/>
      <c r="Q152" s="61"/>
      <c r="R152" s="61"/>
      <c r="S152" s="61"/>
      <c r="T152" s="61"/>
      <c r="U152" s="100"/>
    </row>
    <row r="153" spans="1:21" s="89" customFormat="1" ht="15.75" customHeight="1" x14ac:dyDescent="0.25">
      <c r="A153" s="114" t="s">
        <v>223</v>
      </c>
      <c r="B153" s="61" t="s">
        <v>225</v>
      </c>
      <c r="C153" s="61">
        <v>118556</v>
      </c>
      <c r="D153" s="61">
        <v>700</v>
      </c>
      <c r="E153" s="61">
        <f t="shared" si="49"/>
        <v>119256</v>
      </c>
      <c r="F153" s="61">
        <v>89211</v>
      </c>
      <c r="G153" s="61">
        <v>26645</v>
      </c>
      <c r="H153" s="61"/>
      <c r="I153" s="61">
        <v>2190</v>
      </c>
      <c r="J153" s="61">
        <v>1210</v>
      </c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100"/>
    </row>
    <row r="154" spans="1:21" s="89" customFormat="1" ht="15.75" customHeight="1" x14ac:dyDescent="0.25">
      <c r="A154" s="114" t="s">
        <v>226</v>
      </c>
      <c r="B154" s="61" t="s">
        <v>227</v>
      </c>
      <c r="C154" s="61">
        <v>5280</v>
      </c>
      <c r="D154" s="61"/>
      <c r="E154" s="61">
        <f t="shared" si="49"/>
        <v>5280</v>
      </c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>
        <v>5280</v>
      </c>
      <c r="S154" s="61"/>
      <c r="T154" s="61"/>
      <c r="U154" s="100"/>
    </row>
    <row r="155" spans="1:21" s="89" customFormat="1" ht="15.75" customHeight="1" x14ac:dyDescent="0.25">
      <c r="A155" s="114" t="s">
        <v>217</v>
      </c>
      <c r="B155" s="61" t="s">
        <v>228</v>
      </c>
      <c r="C155" s="61">
        <v>2860</v>
      </c>
      <c r="D155" s="61"/>
      <c r="E155" s="61">
        <f t="shared" si="49"/>
        <v>2860</v>
      </c>
      <c r="F155" s="61"/>
      <c r="G155" s="61"/>
      <c r="H155" s="61"/>
      <c r="I155" s="61">
        <v>660</v>
      </c>
      <c r="J155" s="61"/>
      <c r="K155" s="61"/>
      <c r="L155" s="61"/>
      <c r="M155" s="61"/>
      <c r="N155" s="61"/>
      <c r="O155" s="61"/>
      <c r="P155" s="61"/>
      <c r="Q155" s="61"/>
      <c r="R155" s="61">
        <v>2200</v>
      </c>
      <c r="S155" s="61"/>
      <c r="T155" s="61"/>
      <c r="U155" s="100"/>
    </row>
    <row r="156" spans="1:21" s="89" customFormat="1" ht="15.75" customHeight="1" x14ac:dyDescent="0.25">
      <c r="A156" s="114" t="s">
        <v>221</v>
      </c>
      <c r="B156" s="61" t="s">
        <v>229</v>
      </c>
      <c r="C156" s="61">
        <v>175335</v>
      </c>
      <c r="D156" s="61"/>
      <c r="E156" s="61">
        <f t="shared" si="49"/>
        <v>175335</v>
      </c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>
        <v>91820</v>
      </c>
      <c r="R156" s="61">
        <v>24875</v>
      </c>
      <c r="S156" s="61">
        <v>58640</v>
      </c>
      <c r="T156" s="61"/>
      <c r="U156" s="100"/>
    </row>
    <row r="157" spans="1:21" s="89" customFormat="1" ht="15.75" customHeight="1" x14ac:dyDescent="0.25">
      <c r="A157" s="114" t="s">
        <v>230</v>
      </c>
      <c r="B157" s="61" t="s">
        <v>231</v>
      </c>
      <c r="C157" s="61">
        <v>71290</v>
      </c>
      <c r="D157" s="61"/>
      <c r="E157" s="61">
        <f t="shared" si="49"/>
        <v>71290</v>
      </c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>
        <v>71290</v>
      </c>
      <c r="T157" s="61"/>
      <c r="U157" s="100"/>
    </row>
    <row r="158" spans="1:21" s="89" customFormat="1" ht="15" customHeight="1" x14ac:dyDescent="0.25">
      <c r="A158" s="114" t="s">
        <v>232</v>
      </c>
      <c r="B158" s="61" t="s">
        <v>233</v>
      </c>
      <c r="C158" s="61">
        <v>24704</v>
      </c>
      <c r="D158" s="61">
        <v>1000</v>
      </c>
      <c r="E158" s="61">
        <f t="shared" si="49"/>
        <v>25704</v>
      </c>
      <c r="F158" s="61">
        <v>18330</v>
      </c>
      <c r="G158" s="61">
        <v>5384</v>
      </c>
      <c r="H158" s="61"/>
      <c r="I158" s="61">
        <v>640</v>
      </c>
      <c r="J158" s="61">
        <v>350</v>
      </c>
      <c r="K158" s="61"/>
      <c r="L158" s="61"/>
      <c r="M158" s="61"/>
      <c r="N158" s="61"/>
      <c r="O158" s="61"/>
      <c r="P158" s="61">
        <v>1000</v>
      </c>
      <c r="Q158" s="61"/>
      <c r="R158" s="61"/>
      <c r="S158" s="61"/>
      <c r="T158" s="61"/>
      <c r="U158" s="100"/>
    </row>
    <row r="159" spans="1:21" s="89" customFormat="1" ht="15.75" customHeight="1" x14ac:dyDescent="0.25">
      <c r="A159" s="120"/>
      <c r="B159" s="48" t="s">
        <v>279</v>
      </c>
      <c r="C159" s="117">
        <f t="shared" ref="C159:T159" si="50">C10+C20+C24+C38+C45+C53+C66+C148</f>
        <v>3647112</v>
      </c>
      <c r="D159" s="117">
        <f t="shared" si="50"/>
        <v>297908.51</v>
      </c>
      <c r="E159" s="117">
        <f t="shared" si="50"/>
        <v>3945020.51</v>
      </c>
      <c r="F159" s="117">
        <f t="shared" si="50"/>
        <v>1633190.68</v>
      </c>
      <c r="G159" s="117">
        <f t="shared" si="50"/>
        <v>473841.83</v>
      </c>
      <c r="H159" s="117">
        <f t="shared" si="50"/>
        <v>1951</v>
      </c>
      <c r="I159" s="117">
        <f t="shared" si="50"/>
        <v>577624</v>
      </c>
      <c r="J159" s="117">
        <f t="shared" si="50"/>
        <v>263422</v>
      </c>
      <c r="K159" s="117">
        <f t="shared" si="50"/>
        <v>1755</v>
      </c>
      <c r="L159" s="117">
        <f t="shared" si="50"/>
        <v>35</v>
      </c>
      <c r="M159" s="117">
        <f t="shared" si="50"/>
        <v>36900</v>
      </c>
      <c r="N159" s="117">
        <f t="shared" si="50"/>
        <v>660</v>
      </c>
      <c r="O159" s="117">
        <f t="shared" si="50"/>
        <v>0</v>
      </c>
      <c r="P159" s="117">
        <f t="shared" si="50"/>
        <v>486552</v>
      </c>
      <c r="Q159" s="117">
        <f t="shared" si="50"/>
        <v>111287</v>
      </c>
      <c r="R159" s="117">
        <f t="shared" si="50"/>
        <v>32355</v>
      </c>
      <c r="S159" s="117">
        <f t="shared" si="50"/>
        <v>165150</v>
      </c>
      <c r="T159" s="117">
        <f t="shared" si="50"/>
        <v>160297</v>
      </c>
      <c r="U159" s="100"/>
    </row>
    <row r="160" spans="1:21" s="89" customFormat="1" ht="15.75" customHeight="1" x14ac:dyDescent="0.25">
      <c r="A160" s="120"/>
      <c r="B160" s="48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00"/>
    </row>
    <row r="161" spans="1:21" x14ac:dyDescent="0.25">
      <c r="A161" s="124"/>
      <c r="B161" s="125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</row>
    <row r="162" spans="1:21" ht="15" customHeight="1" x14ac:dyDescent="0.25"/>
    <row r="163" spans="1:21" s="129" customFormat="1" x14ac:dyDescent="0.25">
      <c r="A163" s="127"/>
      <c r="B163" s="105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</row>
    <row r="177" spans="1:21" x14ac:dyDescent="0.25">
      <c r="B177" s="147"/>
    </row>
    <row r="178" spans="1:21" x14ac:dyDescent="0.25">
      <c r="B178" s="148"/>
    </row>
    <row r="179" spans="1:21" s="129" customFormat="1" x14ac:dyDescent="0.25">
      <c r="A179" s="127"/>
      <c r="B179" s="10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</row>
  </sheetData>
  <mergeCells count="10">
    <mergeCell ref="B177:B178"/>
    <mergeCell ref="J1:S2"/>
    <mergeCell ref="A4:T4"/>
    <mergeCell ref="A5:T5"/>
    <mergeCell ref="A7:A9"/>
    <mergeCell ref="B7:B9"/>
    <mergeCell ref="C7:C9"/>
    <mergeCell ref="D7:D9"/>
    <mergeCell ref="E7:E9"/>
    <mergeCell ref="F7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Anita.Strautmane</dc:creator>
  <cp:lastModifiedBy>Inara.Salina</cp:lastModifiedBy>
  <dcterms:created xsi:type="dcterms:W3CDTF">2021-06-30T14:00:36Z</dcterms:created>
  <dcterms:modified xsi:type="dcterms:W3CDTF">2021-07-02T08:18:27Z</dcterms:modified>
</cp:coreProperties>
</file>